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14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71" i="1" l="1"/>
  <c r="B500" i="1" l="1"/>
  <c r="B498" i="1"/>
  <c r="B496" i="1"/>
  <c r="B495" i="1"/>
  <c r="B504" i="1" s="1"/>
  <c r="B494" i="1"/>
  <c r="B492" i="1"/>
  <c r="B490" i="1"/>
  <c r="B499" i="1" s="1"/>
  <c r="B479" i="1"/>
  <c r="B477" i="1"/>
  <c r="B475" i="1"/>
  <c r="B474" i="1"/>
  <c r="B473" i="1"/>
  <c r="B471" i="1"/>
  <c r="B469" i="1"/>
  <c r="B456" i="1"/>
  <c r="B454" i="1"/>
  <c r="B452" i="1"/>
  <c r="B451" i="1"/>
  <c r="B450" i="1"/>
  <c r="B448" i="1"/>
  <c r="B446" i="1"/>
  <c r="B458" i="1" s="1"/>
  <c r="B435" i="1"/>
  <c r="B433" i="1"/>
  <c r="B431" i="1"/>
  <c r="B430" i="1"/>
  <c r="B429" i="1"/>
  <c r="B427" i="1"/>
  <c r="B425" i="1"/>
  <c r="B434" i="1" s="1"/>
  <c r="B408" i="1"/>
  <c r="B406" i="1"/>
  <c r="B404" i="1"/>
  <c r="B403" i="1"/>
  <c r="H402" i="1"/>
  <c r="B402" i="1"/>
  <c r="I401" i="1"/>
  <c r="H401" i="1"/>
  <c r="I400" i="1"/>
  <c r="H400" i="1"/>
  <c r="B400" i="1"/>
  <c r="I399" i="1"/>
  <c r="H399" i="1"/>
  <c r="I398" i="1"/>
  <c r="H398" i="1"/>
  <c r="B398" i="1"/>
  <c r="B407" i="1" s="1"/>
  <c r="B412" i="1" s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H386" i="1"/>
  <c r="B386" i="1"/>
  <c r="I385" i="1"/>
  <c r="H385" i="1"/>
  <c r="I384" i="1"/>
  <c r="H384" i="1"/>
  <c r="B384" i="1"/>
  <c r="H383" i="1"/>
  <c r="B382" i="1"/>
  <c r="B381" i="1"/>
  <c r="B380" i="1"/>
  <c r="B378" i="1"/>
  <c r="B376" i="1"/>
  <c r="B388" i="1" s="1"/>
  <c r="B362" i="1"/>
  <c r="B360" i="1"/>
  <c r="B358" i="1"/>
  <c r="B357" i="1"/>
  <c r="B356" i="1"/>
  <c r="H355" i="1"/>
  <c r="I354" i="1"/>
  <c r="H354" i="1"/>
  <c r="B354" i="1"/>
  <c r="I353" i="1"/>
  <c r="H353" i="1"/>
  <c r="I352" i="1"/>
  <c r="H352" i="1"/>
  <c r="B352" i="1"/>
  <c r="B361" i="1" s="1"/>
  <c r="B366" i="1" s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B340" i="1"/>
  <c r="I339" i="1"/>
  <c r="H339" i="1"/>
  <c r="I338" i="1"/>
  <c r="H338" i="1"/>
  <c r="B338" i="1"/>
  <c r="H337" i="1"/>
  <c r="B336" i="1"/>
  <c r="B335" i="1"/>
  <c r="B334" i="1"/>
  <c r="B332" i="1"/>
  <c r="B339" i="1" s="1"/>
  <c r="B330" i="1"/>
  <c r="B341" i="1" s="1"/>
  <c r="B316" i="1"/>
  <c r="B314" i="1"/>
  <c r="B312" i="1"/>
  <c r="B311" i="1"/>
  <c r="H310" i="1"/>
  <c r="B310" i="1"/>
  <c r="I309" i="1"/>
  <c r="H309" i="1"/>
  <c r="I308" i="1"/>
  <c r="H308" i="1"/>
  <c r="B308" i="1"/>
  <c r="I307" i="1"/>
  <c r="H307" i="1"/>
  <c r="I306" i="1"/>
  <c r="H306" i="1"/>
  <c r="B306" i="1"/>
  <c r="B317" i="1" s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H294" i="1"/>
  <c r="B294" i="1"/>
  <c r="I293" i="1"/>
  <c r="H293" i="1"/>
  <c r="I292" i="1"/>
  <c r="H292" i="1"/>
  <c r="B292" i="1"/>
  <c r="H291" i="1"/>
  <c r="B290" i="1"/>
  <c r="B289" i="1"/>
  <c r="B288" i="1"/>
  <c r="B286" i="1"/>
  <c r="B284" i="1"/>
  <c r="B295" i="1" s="1"/>
  <c r="B270" i="1"/>
  <c r="B268" i="1"/>
  <c r="B266" i="1"/>
  <c r="B265" i="1"/>
  <c r="B274" i="1" s="1"/>
  <c r="B264" i="1"/>
  <c r="H263" i="1"/>
  <c r="I262" i="1"/>
  <c r="H262" i="1"/>
  <c r="B262" i="1"/>
  <c r="I261" i="1"/>
  <c r="H261" i="1"/>
  <c r="I260" i="1"/>
  <c r="H260" i="1"/>
  <c r="B260" i="1"/>
  <c r="B269" i="1" s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B248" i="1"/>
  <c r="I247" i="1"/>
  <c r="H247" i="1"/>
  <c r="B247" i="1"/>
  <c r="I246" i="1"/>
  <c r="H246" i="1"/>
  <c r="B246" i="1"/>
  <c r="H245" i="1"/>
  <c r="B244" i="1"/>
  <c r="B243" i="1"/>
  <c r="B252" i="1" s="1"/>
  <c r="B242" i="1"/>
  <c r="B240" i="1"/>
  <c r="B238" i="1"/>
  <c r="B245" i="1" s="1"/>
  <c r="B225" i="1"/>
  <c r="B224" i="1"/>
  <c r="B223" i="1"/>
  <c r="B221" i="1"/>
  <c r="B220" i="1"/>
  <c r="B229" i="1" s="1"/>
  <c r="B219" i="1"/>
  <c r="H218" i="1"/>
  <c r="I217" i="1"/>
  <c r="H217" i="1"/>
  <c r="B217" i="1"/>
  <c r="I216" i="1"/>
  <c r="H216" i="1"/>
  <c r="I215" i="1"/>
  <c r="H215" i="1"/>
  <c r="B215" i="1"/>
  <c r="B227" i="1" s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B203" i="1"/>
  <c r="I202" i="1"/>
  <c r="H202" i="1"/>
  <c r="I201" i="1"/>
  <c r="H201" i="1"/>
  <c r="B201" i="1"/>
  <c r="H200" i="1"/>
  <c r="B199" i="1"/>
  <c r="B198" i="1"/>
  <c r="B206" i="1" s="1"/>
  <c r="B197" i="1"/>
  <c r="B195" i="1"/>
  <c r="B200" i="1" s="1"/>
  <c r="B193" i="1"/>
  <c r="B205" i="1" s="1"/>
  <c r="B179" i="1"/>
  <c r="B177" i="1"/>
  <c r="B175" i="1"/>
  <c r="B174" i="1"/>
  <c r="B173" i="1"/>
  <c r="H172" i="1"/>
  <c r="I171" i="1"/>
  <c r="H171" i="1"/>
  <c r="B171" i="1"/>
  <c r="I170" i="1"/>
  <c r="H170" i="1"/>
  <c r="I169" i="1"/>
  <c r="H169" i="1"/>
  <c r="B169" i="1"/>
  <c r="B178" i="1" s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H156" i="1"/>
  <c r="B156" i="1"/>
  <c r="I155" i="1"/>
  <c r="H155" i="1"/>
  <c r="I154" i="1"/>
  <c r="H154" i="1"/>
  <c r="B154" i="1"/>
  <c r="I153" i="1"/>
  <c r="H153" i="1"/>
  <c r="B152" i="1"/>
  <c r="B151" i="1"/>
  <c r="B150" i="1"/>
  <c r="B148" i="1"/>
  <c r="B146" i="1"/>
  <c r="B158" i="1" s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H100" i="1"/>
  <c r="I99" i="1"/>
  <c r="H99" i="1"/>
  <c r="I98" i="1"/>
  <c r="H98" i="1"/>
  <c r="I97" i="1"/>
  <c r="H97" i="1"/>
  <c r="B81" i="1"/>
  <c r="B79" i="1"/>
  <c r="B78" i="1"/>
  <c r="B77" i="1"/>
  <c r="B76" i="1"/>
  <c r="B74" i="1"/>
  <c r="B72" i="1"/>
  <c r="B83" i="1" s="1"/>
  <c r="B60" i="1"/>
  <c r="B58" i="1"/>
  <c r="B57" i="1"/>
  <c r="B56" i="1"/>
  <c r="B55" i="1"/>
  <c r="B53" i="1"/>
  <c r="B51" i="1"/>
  <c r="B63" i="1" s="1"/>
  <c r="B478" i="1" l="1"/>
  <c r="B480" i="1"/>
  <c r="B483" i="1"/>
  <c r="B183" i="1"/>
  <c r="B61" i="1"/>
  <c r="B65" i="1" s="1"/>
  <c r="B80" i="1"/>
  <c r="B85" i="1" s="1"/>
  <c r="B84" i="1"/>
  <c r="B157" i="1"/>
  <c r="B176" i="1"/>
  <c r="B180" i="1"/>
  <c r="B204" i="1"/>
  <c r="B251" i="1"/>
  <c r="B267" i="1"/>
  <c r="B271" i="1"/>
  <c r="B318" i="1"/>
  <c r="B337" i="1"/>
  <c r="B343" i="1" s="1"/>
  <c r="B344" i="1"/>
  <c r="B387" i="1"/>
  <c r="B405" i="1"/>
  <c r="B411" i="1" s="1"/>
  <c r="B409" i="1"/>
  <c r="B439" i="1"/>
  <c r="B455" i="1"/>
  <c r="B460" i="1" s="1"/>
  <c r="B481" i="1"/>
  <c r="B497" i="1"/>
  <c r="B501" i="1"/>
  <c r="B153" i="1"/>
  <c r="B159" i="1" s="1"/>
  <c r="B181" i="1"/>
  <c r="B250" i="1"/>
  <c r="B272" i="1"/>
  <c r="B291" i="1"/>
  <c r="B297" i="1" s="1"/>
  <c r="B315" i="1"/>
  <c r="B320" i="1" s="1"/>
  <c r="B359" i="1"/>
  <c r="B365" i="1" s="1"/>
  <c r="B363" i="1"/>
  <c r="B410" i="1"/>
  <c r="B432" i="1"/>
  <c r="B438" i="1" s="1"/>
  <c r="B436" i="1"/>
  <c r="B502" i="1"/>
  <c r="B62" i="1"/>
  <c r="B82" i="1"/>
  <c r="B86" i="1" s="1"/>
  <c r="B182" i="1"/>
  <c r="B202" i="1"/>
  <c r="B207" i="1" s="1"/>
  <c r="B222" i="1"/>
  <c r="B228" i="1" s="1"/>
  <c r="B226" i="1"/>
  <c r="B249" i="1"/>
  <c r="B273" i="1"/>
  <c r="B293" i="1"/>
  <c r="B298" i="1" s="1"/>
  <c r="B296" i="1"/>
  <c r="B342" i="1"/>
  <c r="B364" i="1"/>
  <c r="B383" i="1"/>
  <c r="B389" i="1" s="1"/>
  <c r="B437" i="1"/>
  <c r="B453" i="1"/>
  <c r="B459" i="1" s="1"/>
  <c r="B457" i="1"/>
  <c r="B503" i="1"/>
  <c r="B59" i="1"/>
  <c r="B64" i="1" s="1"/>
  <c r="B155" i="1"/>
  <c r="B160" i="1" s="1"/>
  <c r="B313" i="1"/>
  <c r="B319" i="1" s="1"/>
  <c r="B385" i="1"/>
  <c r="B390" i="1" s="1"/>
  <c r="B476" i="1"/>
  <c r="B482" i="1" s="1"/>
</calcChain>
</file>

<file path=xl/sharedStrings.xml><?xml version="1.0" encoding="utf-8"?>
<sst xmlns="http://schemas.openxmlformats.org/spreadsheetml/2006/main" count="1103" uniqueCount="172">
  <si>
    <t>50MHz　11素子キュビカルクワッド</t>
  </si>
  <si>
    <t>参考－計算例</t>
  </si>
  <si>
    <t>空中線形状　50MHz11素子（24MHz6素子）　キュビカルクワッド</t>
  </si>
  <si>
    <t>条件</t>
  </si>
  <si>
    <t>地上高</t>
  </si>
  <si>
    <t>18m</t>
  </si>
  <si>
    <t>最短距離・俯角</t>
  </si>
  <si>
    <t>11.126m・64°</t>
  </si>
  <si>
    <t>送信出力</t>
  </si>
  <si>
    <t>1KW</t>
  </si>
  <si>
    <t>給電線・フィルタ総合損失</t>
  </si>
  <si>
    <t>-2.6dB</t>
  </si>
  <si>
    <t>実測</t>
  </si>
  <si>
    <t>俯角における空中線利得</t>
  </si>
  <si>
    <t>-6.45dBi</t>
  </si>
  <si>
    <t>（-8.6dBd）</t>
  </si>
  <si>
    <t>50.1MHzにおいては19.35dBi（SWR=1.02）であるが、54MHzにおいては8.85dBi（SWR=16.19）</t>
  </si>
  <si>
    <t>54MHzという厳しい条件を採用している。</t>
  </si>
  <si>
    <t>リアルグラウンドでの特性</t>
  </si>
  <si>
    <r>
      <t>俯角</t>
    </r>
    <r>
      <rPr>
        <sz val="12"/>
        <rFont val="明朝"/>
        <family val="1"/>
        <charset val="128"/>
      </rPr>
      <t>64°</t>
    </r>
    <r>
      <rPr>
        <sz val="11"/>
        <rFont val="明朝"/>
        <family val="1"/>
        <charset val="128"/>
      </rPr>
      <t>における空中線利得</t>
    </r>
  </si>
  <si>
    <t>算出点距離（最短距離）＝11.126m　　　高さ（18-6-2m)／sin64°　により算出</t>
  </si>
  <si>
    <t>俯角64°における空中線利得　=　-8.6dBd　（-6.45dBi）</t>
  </si>
  <si>
    <r>
      <t>基準値</t>
    </r>
    <r>
      <rPr>
        <sz val="11"/>
        <rFont val="ＭＳ ゴシック"/>
        <family val="3"/>
        <charset val="128"/>
      </rPr>
      <t>=</t>
    </r>
    <r>
      <rPr>
        <sz val="11"/>
        <rFont val="明朝"/>
        <family val="1"/>
        <charset val="128"/>
      </rPr>
      <t>算出値となる距離</t>
    </r>
    <r>
      <rPr>
        <sz val="11"/>
        <rFont val="ＭＳ ゴシック"/>
        <family val="3"/>
        <charset val="128"/>
      </rPr>
      <t>(</t>
    </r>
    <r>
      <rPr>
        <sz val="11"/>
        <rFont val="明朝"/>
        <family val="1"/>
        <charset val="128"/>
      </rPr>
      <t>反射考慮</t>
    </r>
    <r>
      <rPr>
        <sz val="11"/>
        <rFont val="ＭＳ ゴシック"/>
        <family val="3"/>
        <charset val="128"/>
      </rPr>
      <t>)=3.4746m</t>
    </r>
  </si>
  <si>
    <t>（計算１参照）</t>
  </si>
  <si>
    <t>計算１</t>
  </si>
  <si>
    <r>
      <t>マージン　＝　</t>
    </r>
    <r>
      <rPr>
        <sz val="11"/>
        <rFont val="ＭＳ ゴシック"/>
        <family val="3"/>
        <charset val="128"/>
      </rPr>
      <t>11.126</t>
    </r>
    <r>
      <rPr>
        <sz val="11"/>
        <rFont val="明朝"/>
        <family val="1"/>
        <charset val="128"/>
      </rPr>
      <t>－</t>
    </r>
    <r>
      <rPr>
        <sz val="11"/>
        <rFont val="ＭＳ ゴシック"/>
        <family val="3"/>
        <charset val="128"/>
      </rPr>
      <t>3.47</t>
    </r>
    <r>
      <rPr>
        <sz val="11"/>
        <rFont val="明朝"/>
        <family val="1"/>
        <charset val="128"/>
      </rPr>
      <t>　＝</t>
    </r>
  </si>
  <si>
    <t>7.656ｍ</t>
  </si>
  <si>
    <t>項目</t>
  </si>
  <si>
    <t>諸元等</t>
  </si>
  <si>
    <t>単位</t>
  </si>
  <si>
    <t>俯角30°（地上）における計算例</t>
  </si>
  <si>
    <t>周波数</t>
  </si>
  <si>
    <t>ＭＨｚ</t>
  </si>
  <si>
    <t>送信機出力</t>
  </si>
  <si>
    <t>Ｗ</t>
  </si>
  <si>
    <t>給電線等損失</t>
  </si>
  <si>
    <t>ｄＢ</t>
  </si>
  <si>
    <t>空中線入力電力</t>
  </si>
  <si>
    <t>空中線利得</t>
  </si>
  <si>
    <t>空中線電力電力比率</t>
  </si>
  <si>
    <t>倍</t>
  </si>
  <si>
    <t>算出地点までの距離</t>
  </si>
  <si>
    <t>ｍ</t>
  </si>
  <si>
    <t>反射係数</t>
  </si>
  <si>
    <r>
      <t>電界強度基準値</t>
    </r>
    <r>
      <rPr>
        <sz val="11"/>
        <rFont val="ＭＳ ゴシック"/>
        <family val="3"/>
        <charset val="128"/>
      </rPr>
      <t>(</t>
    </r>
    <r>
      <rPr>
        <sz val="11"/>
        <rFont val="明朝"/>
        <family val="1"/>
        <charset val="128"/>
      </rPr>
      <t>～</t>
    </r>
    <r>
      <rPr>
        <sz val="11"/>
        <rFont val="ＭＳ ゴシック"/>
        <family val="3"/>
        <charset val="128"/>
      </rPr>
      <t>30MHz)</t>
    </r>
  </si>
  <si>
    <t>Ｖ／ｍ</t>
  </si>
  <si>
    <r>
      <t>電力束密度基準値</t>
    </r>
    <r>
      <rPr>
        <sz val="11"/>
        <rFont val="ＭＳ ゴシック"/>
        <family val="3"/>
        <charset val="128"/>
      </rPr>
      <t>(30MHz</t>
    </r>
    <r>
      <rPr>
        <sz val="11"/>
        <rFont val="明朝"/>
        <family val="1"/>
        <charset val="128"/>
      </rPr>
      <t>～</t>
    </r>
    <r>
      <rPr>
        <sz val="11"/>
        <rFont val="ＭＳ ゴシック"/>
        <family val="3"/>
        <charset val="128"/>
      </rPr>
      <t>300GHz)</t>
    </r>
  </si>
  <si>
    <t>mW/c㎡</t>
  </si>
  <si>
    <r>
      <t>電界強度算出値</t>
    </r>
    <r>
      <rPr>
        <sz val="11"/>
        <rFont val="ＭＳ ゴシック"/>
        <family val="3"/>
        <charset val="128"/>
      </rPr>
      <t>(3MHz</t>
    </r>
    <r>
      <rPr>
        <sz val="11"/>
        <rFont val="明朝"/>
        <family val="1"/>
        <charset val="128"/>
      </rPr>
      <t>～</t>
    </r>
    <r>
      <rPr>
        <sz val="11"/>
        <rFont val="ＭＳ ゴシック"/>
        <family val="3"/>
        <charset val="128"/>
      </rPr>
      <t>30MHz,</t>
    </r>
    <r>
      <rPr>
        <sz val="11"/>
        <rFont val="明朝"/>
        <family val="1"/>
        <charset val="128"/>
      </rPr>
      <t>反射考慮</t>
    </r>
    <r>
      <rPr>
        <sz val="11"/>
        <rFont val="ＭＳ ゴシック"/>
        <family val="3"/>
        <charset val="128"/>
      </rPr>
      <t>)</t>
    </r>
  </si>
  <si>
    <r>
      <t>電力束密度算出値</t>
    </r>
    <r>
      <rPr>
        <sz val="11"/>
        <rFont val="ＭＳ ゴシック"/>
        <family val="3"/>
        <charset val="128"/>
      </rPr>
      <t>(30MHz</t>
    </r>
    <r>
      <rPr>
        <sz val="11"/>
        <rFont val="明朝"/>
        <family val="1"/>
        <charset val="128"/>
      </rPr>
      <t>以上</t>
    </r>
    <r>
      <rPr>
        <sz val="11"/>
        <rFont val="ＭＳ ゴシック"/>
        <family val="3"/>
        <charset val="128"/>
      </rPr>
      <t>,</t>
    </r>
    <r>
      <rPr>
        <sz val="11"/>
        <rFont val="明朝"/>
        <family val="1"/>
        <charset val="128"/>
      </rPr>
      <t>反射考慮</t>
    </r>
    <r>
      <rPr>
        <sz val="11"/>
        <rFont val="ＭＳ ゴシック"/>
        <family val="3"/>
        <charset val="128"/>
      </rPr>
      <t>)</t>
    </r>
  </si>
  <si>
    <r>
      <t>電界強度算出値</t>
    </r>
    <r>
      <rPr>
        <sz val="11"/>
        <rFont val="ＭＳ ゴシック"/>
        <family val="3"/>
        <charset val="128"/>
      </rPr>
      <t>(30MHz</t>
    </r>
    <r>
      <rPr>
        <sz val="11"/>
        <rFont val="明朝"/>
        <family val="1"/>
        <charset val="128"/>
      </rPr>
      <t>未満</t>
    </r>
    <r>
      <rPr>
        <sz val="11"/>
        <rFont val="ＭＳ ゴシック"/>
        <family val="3"/>
        <charset val="128"/>
      </rPr>
      <t>,</t>
    </r>
    <r>
      <rPr>
        <sz val="11"/>
        <rFont val="明朝"/>
        <family val="1"/>
        <charset val="128"/>
      </rPr>
      <t>反射無視</t>
    </r>
    <r>
      <rPr>
        <sz val="11"/>
        <rFont val="ＭＳ ゴシック"/>
        <family val="3"/>
        <charset val="128"/>
      </rPr>
      <t>)</t>
    </r>
  </si>
  <si>
    <r>
      <t>電力束密度算出値</t>
    </r>
    <r>
      <rPr>
        <sz val="11"/>
        <rFont val="ＭＳ ゴシック"/>
        <family val="3"/>
        <charset val="128"/>
      </rPr>
      <t>(30MHz</t>
    </r>
    <r>
      <rPr>
        <sz val="11"/>
        <rFont val="明朝"/>
        <family val="1"/>
        <charset val="128"/>
      </rPr>
      <t>以上</t>
    </r>
    <r>
      <rPr>
        <sz val="11"/>
        <rFont val="ＭＳ ゴシック"/>
        <family val="3"/>
        <charset val="128"/>
      </rPr>
      <t>,</t>
    </r>
    <r>
      <rPr>
        <sz val="11"/>
        <rFont val="明朝"/>
        <family val="1"/>
        <charset val="128"/>
      </rPr>
      <t>反射無視</t>
    </r>
    <r>
      <rPr>
        <sz val="11"/>
        <rFont val="ＭＳ ゴシック"/>
        <family val="3"/>
        <charset val="128"/>
      </rPr>
      <t>)</t>
    </r>
  </si>
  <si>
    <r>
      <t>基準値</t>
    </r>
    <r>
      <rPr>
        <sz val="11"/>
        <rFont val="ＭＳ ゴシック"/>
        <family val="3"/>
        <charset val="128"/>
      </rPr>
      <t>=</t>
    </r>
    <r>
      <rPr>
        <sz val="11"/>
        <rFont val="明朝"/>
        <family val="1"/>
        <charset val="128"/>
      </rPr>
      <t>算出値となる距離</t>
    </r>
    <r>
      <rPr>
        <sz val="11"/>
        <rFont val="ＭＳ ゴシック"/>
        <family val="3"/>
        <charset val="128"/>
      </rPr>
      <t>(</t>
    </r>
    <r>
      <rPr>
        <sz val="11"/>
        <rFont val="明朝"/>
        <family val="1"/>
        <charset val="128"/>
      </rPr>
      <t>反射考慮</t>
    </r>
    <r>
      <rPr>
        <sz val="11"/>
        <rFont val="ＭＳ ゴシック"/>
        <family val="3"/>
        <charset val="128"/>
      </rPr>
      <t>)</t>
    </r>
  </si>
  <si>
    <r>
      <t>基準値</t>
    </r>
    <r>
      <rPr>
        <sz val="11"/>
        <rFont val="ＭＳ ゴシック"/>
        <family val="3"/>
        <charset val="128"/>
      </rPr>
      <t>=</t>
    </r>
    <r>
      <rPr>
        <sz val="11"/>
        <rFont val="明朝"/>
        <family val="1"/>
        <charset val="128"/>
      </rPr>
      <t>算出値となる距離</t>
    </r>
    <r>
      <rPr>
        <sz val="11"/>
        <rFont val="ＭＳ ゴシック"/>
        <family val="3"/>
        <charset val="128"/>
      </rPr>
      <t>(</t>
    </r>
    <r>
      <rPr>
        <sz val="11"/>
        <rFont val="明朝"/>
        <family val="1"/>
        <charset val="128"/>
      </rPr>
      <t>反射無視</t>
    </r>
    <r>
      <rPr>
        <sz val="11"/>
        <rFont val="ＭＳ ゴシック"/>
        <family val="3"/>
        <charset val="128"/>
      </rPr>
      <t>)</t>
    </r>
  </si>
  <si>
    <t>判定（反射考慮）</t>
  </si>
  <si>
    <t>判定（反射無視）</t>
  </si>
  <si>
    <t>計算2</t>
  </si>
  <si>
    <t>算出点距離　</t>
  </si>
  <si>
    <t>＝36.0m（地面）　　　高さ／sin30°　により算出</t>
  </si>
  <si>
    <t>俯角30°における空中線利得　=　3.12dBd　（5.27dBi）</t>
  </si>
  <si>
    <r>
      <t>基準値</t>
    </r>
    <r>
      <rPr>
        <sz val="11"/>
        <rFont val="ＭＳ ゴシック"/>
        <family val="3"/>
        <charset val="128"/>
      </rPr>
      <t>=</t>
    </r>
    <r>
      <rPr>
        <sz val="11"/>
        <rFont val="明朝"/>
        <family val="1"/>
        <charset val="128"/>
      </rPr>
      <t>算出値となる距離</t>
    </r>
    <r>
      <rPr>
        <sz val="11"/>
        <rFont val="ＭＳ ゴシック"/>
        <family val="3"/>
        <charset val="128"/>
      </rPr>
      <t>(</t>
    </r>
    <r>
      <rPr>
        <sz val="11"/>
        <rFont val="明朝"/>
        <family val="1"/>
        <charset val="128"/>
      </rPr>
      <t>反射考慮</t>
    </r>
    <r>
      <rPr>
        <sz val="11"/>
        <rFont val="ＭＳ ゴシック"/>
        <family val="3"/>
        <charset val="128"/>
      </rPr>
      <t>)=13.394m</t>
    </r>
  </si>
  <si>
    <t>（計算2参照）</t>
  </si>
  <si>
    <t>俯角における計算結果と合否</t>
  </si>
  <si>
    <t>（50MHz）</t>
  </si>
  <si>
    <t>俯角 
（°）</t>
  </si>
  <si>
    <t>空中線利得
 （dBi)</t>
  </si>
  <si>
    <t>空中線利得 
（dBd）</t>
  </si>
  <si>
    <t>算出点距離
 (m)</t>
  </si>
  <si>
    <t>必要距離
(m)</t>
  </si>
  <si>
    <t>合否</t>
  </si>
  <si>
    <t>○</t>
  </si>
  <si>
    <t>∞</t>
  </si>
  <si>
    <t>俯角によるの空中線利得　MMANAにより算出</t>
  </si>
  <si>
    <t>算出点距離　俯角により到達する点と空中線との距離　高さ／sainnθ　により算出</t>
  </si>
  <si>
    <t>必要距離　基準値=算出値となる距離(反射考慮)　を記載</t>
  </si>
  <si>
    <t>俯角64°および地上が算出点となる俯角による算出点距離は、必要距離に</t>
  </si>
  <si>
    <t>2mを加算したものを上回り、計算に多少の誤差を生じても、十分な</t>
  </si>
  <si>
    <t>マージンが確保されているため、自己診断は合格とする。</t>
  </si>
  <si>
    <t>最短距離の俯角64°で計算</t>
  </si>
  <si>
    <t>24MHz　6素子キュビカルクワッド</t>
  </si>
  <si>
    <t>50MHzと同様の自己診断のため例の詳細は省略</t>
  </si>
  <si>
    <t>11.13m・64°</t>
  </si>
  <si>
    <t>-1.3dB</t>
  </si>
  <si>
    <t>-2.10dBi</t>
  </si>
  <si>
    <t>-4.25dBd</t>
  </si>
  <si>
    <r>
      <t>基準値</t>
    </r>
    <r>
      <rPr>
        <sz val="11"/>
        <rFont val="ＭＳ ゴシック"/>
        <family val="3"/>
        <charset val="128"/>
      </rPr>
      <t>=</t>
    </r>
    <r>
      <rPr>
        <sz val="11"/>
        <rFont val="明朝"/>
        <family val="1"/>
        <charset val="128"/>
      </rPr>
      <t>算出値となる距離</t>
    </r>
    <r>
      <rPr>
        <sz val="11"/>
        <rFont val="ＭＳ ゴシック"/>
        <family val="3"/>
        <charset val="128"/>
      </rPr>
      <t>(</t>
    </r>
    <r>
      <rPr>
        <sz val="11"/>
        <rFont val="明朝"/>
        <family val="1"/>
        <charset val="128"/>
      </rPr>
      <t>反射考慮</t>
    </r>
    <r>
      <rPr>
        <sz val="11"/>
        <rFont val="ＭＳ ゴシック"/>
        <family val="3"/>
        <charset val="128"/>
      </rPr>
      <t>)</t>
    </r>
    <r>
      <rPr>
        <sz val="11"/>
        <rFont val="明朝"/>
        <family val="1"/>
        <charset val="128"/>
      </rPr>
      <t>と算出地点までの距離の割合が</t>
    </r>
  </si>
  <si>
    <t>最近接する俯角30°の計算例</t>
  </si>
  <si>
    <t>最短距離の俯角90°で計算</t>
  </si>
  <si>
    <t>28MHｚ　　７素子八木アンテナ</t>
  </si>
  <si>
    <t>17m</t>
  </si>
  <si>
    <t>9m・90°</t>
  </si>
  <si>
    <t>-1.6dB</t>
  </si>
  <si>
    <t>-4.14dBi</t>
  </si>
  <si>
    <t>（-6.29dBd）</t>
  </si>
  <si>
    <t>俯角90°および地上が算出点となる俯角による算出点距離は、必要距離に</t>
  </si>
  <si>
    <t>21MHｚ　　5素子八木アンテナ</t>
  </si>
  <si>
    <t>25.7m</t>
  </si>
  <si>
    <t>17.7m・90°</t>
  </si>
  <si>
    <t>-1.1dB</t>
  </si>
  <si>
    <t>3.37dBi</t>
  </si>
  <si>
    <t>（0.22dBd）</t>
  </si>
  <si>
    <t>最近接する俯角40°の計算例</t>
  </si>
  <si>
    <t>最短距離の俯角67°で計算</t>
  </si>
  <si>
    <t>18MHｚ　　5素子八木アンテナ</t>
  </si>
  <si>
    <t>25m</t>
  </si>
  <si>
    <t>18.5m・67°</t>
  </si>
  <si>
    <t>-0.9dB</t>
  </si>
  <si>
    <t>-3.11dBi</t>
  </si>
  <si>
    <t>（-5.26dBd）</t>
  </si>
  <si>
    <t>14MHｚ　　5素子八木アンテナ</t>
  </si>
  <si>
    <t>22m</t>
  </si>
  <si>
    <t>14m・90°</t>
  </si>
  <si>
    <t>-0.8dB</t>
  </si>
  <si>
    <t>10MHｚ　　2素子八木アンテナ</t>
  </si>
  <si>
    <t>28.5m</t>
  </si>
  <si>
    <t>22.3m・67°</t>
  </si>
  <si>
    <t>-0.6dB</t>
  </si>
  <si>
    <t>2.92dBi</t>
  </si>
  <si>
    <t>（0.77dBd）</t>
  </si>
  <si>
    <t>使用空中線一覧</t>
  </si>
  <si>
    <t>入れることなく自己診断は合格となるので、詳細を省略する。</t>
  </si>
  <si>
    <t>周波数帯</t>
  </si>
  <si>
    <t>空中線種類</t>
  </si>
  <si>
    <t>形状</t>
  </si>
  <si>
    <t>設置</t>
  </si>
  <si>
    <t>1.8MHｚ</t>
  </si>
  <si>
    <t>ダイポール</t>
  </si>
  <si>
    <t>傾斜・短縮型</t>
  </si>
  <si>
    <t>屋上</t>
  </si>
  <si>
    <t>13m</t>
  </si>
  <si>
    <t>7MHz　最短距離　10m</t>
  </si>
  <si>
    <t>3.5MHｚ</t>
  </si>
  <si>
    <t>傾斜型</t>
  </si>
  <si>
    <t>-3dBd</t>
  </si>
  <si>
    <t>15m</t>
  </si>
  <si>
    <t>3.8MHｚ</t>
  </si>
  <si>
    <t>7MHｚ</t>
  </si>
  <si>
    <t>V字・短縮型</t>
  </si>
  <si>
    <t>鉄塔3</t>
  </si>
  <si>
    <t>18.5m</t>
  </si>
  <si>
    <t>10MHｚ</t>
  </si>
  <si>
    <t>八木アンテナ</t>
  </si>
  <si>
    <t>2素子</t>
  </si>
  <si>
    <t>鉄塔1</t>
  </si>
  <si>
    <t>14MHｚ</t>
  </si>
  <si>
    <t>5素子</t>
  </si>
  <si>
    <t>鉄塔2</t>
  </si>
  <si>
    <t>18MHｚ</t>
  </si>
  <si>
    <t>21MHｚ</t>
  </si>
  <si>
    <t>24MHｚ</t>
  </si>
  <si>
    <t>キュビカルクワッド</t>
  </si>
  <si>
    <t>6素子</t>
  </si>
  <si>
    <t>鉄塔4</t>
  </si>
  <si>
    <t>28MHｚ</t>
  </si>
  <si>
    <t>7素子</t>
  </si>
  <si>
    <t>50MHｚ</t>
  </si>
  <si>
    <t>11素子</t>
  </si>
  <si>
    <t>ダイポール使用の周波数帯は俯角等を考慮しない</t>
  </si>
  <si>
    <t>指向性アンテナ使用周波数帯は俯角を考慮</t>
  </si>
  <si>
    <t>俯角による空中線利得は、すべての空中線設計に使用したMMANAにより算出</t>
  </si>
  <si>
    <t>最短距離となる算出地点と空中線位置は別紙図面参照のこと</t>
  </si>
  <si>
    <t>50MHz帯においてMMANAによる俯角計算算出例を示し、他の周波数帯は</t>
  </si>
  <si>
    <t>同様の算出法なので省略し、計算結果のみを示す</t>
  </si>
  <si>
    <t>3.8MHz　最短距離　　5m</t>
  </si>
  <si>
    <t>3.5MHz　　最短距離　　5m</t>
  </si>
  <si>
    <t>本空中線の実用範囲は50~50.3MHz程度であり、最大利得である仰角4.6°、周波数</t>
    <rPh sb="33" eb="35">
      <t>ギョウカク</t>
    </rPh>
    <phoneticPr fontId="5"/>
  </si>
  <si>
    <t>7・3.8・3.5・1.8MHzはダイポールおよび傾斜型空中線であり、他要素を考慮に</t>
    <rPh sb="35" eb="36">
      <t>タ</t>
    </rPh>
    <rPh sb="36" eb="38">
      <t>ヨウソ</t>
    </rPh>
    <phoneticPr fontId="5"/>
  </si>
  <si>
    <t>1.8MHz　最短距離　　4m</t>
    <phoneticPr fontId="5"/>
  </si>
  <si>
    <t>-1.7dB</t>
    <phoneticPr fontId="5"/>
  </si>
  <si>
    <t>マージン　＝　36-14.85634　＝</t>
    <phoneticPr fontId="5"/>
  </si>
  <si>
    <t>m</t>
    <phoneticPr fontId="5"/>
  </si>
  <si>
    <t>となり、実用に耐えうるものではないが、計算は50.1MHzの最大利得と最高周波数である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</si>
</sst>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"/>
  </numFmts>
  <fonts count="6">
    <font>
      <sz val="11"/>
      <name val="明朝"/>
      <family val="1"/>
      <charset val="128"/>
    </font>
    <font>
      <sz val="10"/>
      <name val="明朝"/>
      <family val="1"/>
      <charset val="128"/>
    </font>
    <font>
      <sz val="12"/>
      <name val="明朝"/>
      <family val="1"/>
      <charset val="128"/>
    </font>
    <font>
      <sz val="11"/>
      <name val="ＭＳ ゴシック"/>
      <family val="3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69FFFF"/>
        <bgColor rgb="FF33CCCC"/>
      </patternFill>
    </fill>
    <fill>
      <patternFill patternType="solid">
        <fgColor rgb="FFFF00FF"/>
        <bgColor rgb="FFFF00FF"/>
      </patternFill>
    </fill>
    <fill>
      <patternFill patternType="solid">
        <fgColor rgb="FFFFFFCC"/>
        <bgColor rgb="FFFFFFFF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ont="1" applyBorder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2" fontId="0" fillId="0" borderId="2" xfId="0" applyNumberFormat="1" applyFont="1" applyBorder="1"/>
    <xf numFmtId="2" fontId="0" fillId="0" borderId="1" xfId="0" applyNumberFormat="1" applyBorder="1"/>
    <xf numFmtId="0" fontId="0" fillId="0" borderId="1" xfId="0" applyFont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/>
    <xf numFmtId="0" fontId="0" fillId="4" borderId="1" xfId="0" applyFont="1" applyFill="1" applyBorder="1" applyAlignment="1">
      <alignment horizontal="center"/>
    </xf>
    <xf numFmtId="0" fontId="4" fillId="0" borderId="1" xfId="0" applyFont="1" applyBorder="1"/>
    <xf numFmtId="0" fontId="0" fillId="0" borderId="0" xfId="0" applyBorder="1" applyAlignment="1">
      <alignment horizontal="left" vertic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2" fontId="0" fillId="4" borderId="2" xfId="0" applyNumberFormat="1" applyFont="1" applyFill="1" applyBorder="1"/>
    <xf numFmtId="2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Font="1" applyBorder="1" applyAlignment="1">
      <alignment horizontal="right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176" fontId="0" fillId="2" borderId="3" xfId="0" applyNumberFormat="1" applyFont="1" applyFill="1" applyBorder="1" applyProtection="1">
      <protection locked="0"/>
    </xf>
    <xf numFmtId="0" fontId="0" fillId="0" borderId="3" xfId="0" applyFont="1" applyBorder="1" applyAlignment="1">
      <alignment horizontal="right"/>
    </xf>
    <xf numFmtId="2" fontId="0" fillId="2" borderId="3" xfId="0" applyNumberFormat="1" applyFont="1" applyFill="1" applyBorder="1" applyProtection="1">
      <protection locked="0"/>
    </xf>
    <xf numFmtId="177" fontId="0" fillId="2" borderId="3" xfId="0" applyNumberFormat="1" applyFont="1" applyFill="1" applyBorder="1" applyProtection="1">
      <protection locked="0"/>
    </xf>
    <xf numFmtId="176" fontId="0" fillId="0" borderId="3" xfId="0" applyNumberFormat="1" applyFont="1" applyBorder="1" applyProtection="1"/>
    <xf numFmtId="176" fontId="0" fillId="0" borderId="3" xfId="0" applyNumberFormat="1" applyFont="1" applyBorder="1"/>
    <xf numFmtId="2" fontId="0" fillId="0" borderId="3" xfId="0" applyNumberFormat="1" applyFont="1" applyBorder="1"/>
    <xf numFmtId="0" fontId="0" fillId="0" borderId="3" xfId="0" applyBorder="1" applyAlignment="1">
      <alignment horizontal="right"/>
    </xf>
    <xf numFmtId="0" fontId="0" fillId="3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quotePrefix="1" applyFont="1" applyBorder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9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27000</xdr:colOff>
      <xdr:row>14</xdr:row>
      <xdr:rowOff>13680</xdr:rowOff>
    </xdr:from>
    <xdr:to>
      <xdr:col>2</xdr:col>
      <xdr:colOff>370800</xdr:colOff>
      <xdr:row>29</xdr:row>
      <xdr:rowOff>79560</xdr:rowOff>
    </xdr:to>
    <xdr:pic>
      <xdr:nvPicPr>
        <xdr:cNvPr id="2" name="図 9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3012120"/>
          <a:ext cx="4158000" cy="3026880"/>
        </a:xfrm>
        <a:prstGeom prst="rect">
          <a:avLst/>
        </a:prstGeom>
      </xdr:spPr>
    </xdr:pic>
    <xdr:clientData/>
  </xdr:twoCellAnchor>
  <xdr:twoCellAnchor editAs="absolute">
    <xdr:from>
      <xdr:col>0</xdr:col>
      <xdr:colOff>50400</xdr:colOff>
      <xdr:row>29</xdr:row>
      <xdr:rowOff>166875</xdr:rowOff>
    </xdr:from>
    <xdr:to>
      <xdr:col>2</xdr:col>
      <xdr:colOff>429840</xdr:colOff>
      <xdr:row>45</xdr:row>
      <xdr:rowOff>23760</xdr:rowOff>
    </xdr:to>
    <xdr:pic>
      <xdr:nvPicPr>
        <xdr:cNvPr id="3" name="図 10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00" y="6135840"/>
          <a:ext cx="4193640" cy="3052800"/>
        </a:xfrm>
        <a:prstGeom prst="rect">
          <a:avLst/>
        </a:prstGeom>
      </xdr:spPr>
    </xdr:pic>
    <xdr:clientData/>
  </xdr:twoCellAnchor>
  <xdr:twoCellAnchor editAs="absolute">
    <xdr:from>
      <xdr:col>4</xdr:col>
      <xdr:colOff>48960</xdr:colOff>
      <xdr:row>2</xdr:row>
      <xdr:rowOff>43920</xdr:rowOff>
    </xdr:from>
    <xdr:to>
      <xdr:col>10</xdr:col>
      <xdr:colOff>56160</xdr:colOff>
      <xdr:row>20</xdr:row>
      <xdr:rowOff>69840</xdr:rowOff>
    </xdr:to>
    <xdr:pic>
      <xdr:nvPicPr>
        <xdr:cNvPr id="4" name="図 1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69640" y="502200"/>
          <a:ext cx="4943880" cy="3743280"/>
        </a:xfrm>
        <a:prstGeom prst="rect">
          <a:avLst/>
        </a:prstGeom>
      </xdr:spPr>
    </xdr:pic>
    <xdr:clientData/>
  </xdr:twoCellAnchor>
  <xdr:twoCellAnchor editAs="absolute">
    <xdr:from>
      <xdr:col>4</xdr:col>
      <xdr:colOff>51120</xdr:colOff>
      <xdr:row>22</xdr:row>
      <xdr:rowOff>32760</xdr:rowOff>
    </xdr:from>
    <xdr:to>
      <xdr:col>10</xdr:col>
      <xdr:colOff>61560</xdr:colOff>
      <xdr:row>41</xdr:row>
      <xdr:rowOff>65880</xdr:rowOff>
    </xdr:to>
    <xdr:pic>
      <xdr:nvPicPr>
        <xdr:cNvPr id="5" name="図 2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71800" y="4618440"/>
          <a:ext cx="4947120" cy="3761280"/>
        </a:xfrm>
        <a:prstGeom prst="rect">
          <a:avLst/>
        </a:prstGeom>
      </xdr:spPr>
    </xdr:pic>
    <xdr:clientData/>
  </xdr:twoCellAnchor>
  <xdr:twoCellAnchor editAs="absolute">
    <xdr:from>
      <xdr:col>4</xdr:col>
      <xdr:colOff>66240</xdr:colOff>
      <xdr:row>47</xdr:row>
      <xdr:rowOff>9720</xdr:rowOff>
    </xdr:from>
    <xdr:to>
      <xdr:col>10</xdr:col>
      <xdr:colOff>256680</xdr:colOff>
      <xdr:row>66</xdr:row>
      <xdr:rowOff>170115</xdr:rowOff>
    </xdr:to>
    <xdr:pic>
      <xdr:nvPicPr>
        <xdr:cNvPr id="6" name="図 3"/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86920" y="9663480"/>
          <a:ext cx="5127120" cy="3898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4"/>
  <sheetViews>
    <sheetView tabSelected="1" zoomScaleNormal="100" workbookViewId="0">
      <selection activeCell="A11" sqref="A11"/>
    </sheetView>
  </sheetViews>
  <sheetFormatPr defaultRowHeight="13.5"/>
  <cols>
    <col min="1" max="1" width="30.375"/>
    <col min="2" max="2" width="13.75"/>
    <col min="3" max="3" width="11.5"/>
    <col min="4" max="5" width="9.375"/>
    <col min="6" max="6" width="6"/>
    <col min="7" max="7" width="10.25"/>
    <col min="8" max="8" width="10"/>
    <col min="9" max="9" width="12.375" bestFit="1" customWidth="1"/>
    <col min="10" max="11" width="9.375"/>
    <col min="12" max="12" width="31.125"/>
    <col min="13" max="1025" width="9.375"/>
  </cols>
  <sheetData>
    <row r="1" spans="1:5">
      <c r="A1" t="s">
        <v>0</v>
      </c>
      <c r="E1" t="s">
        <v>1</v>
      </c>
    </row>
    <row r="2" spans="1:5">
      <c r="E2" t="s">
        <v>2</v>
      </c>
    </row>
    <row r="3" spans="1:5">
      <c r="A3" t="s">
        <v>3</v>
      </c>
    </row>
    <row r="4" spans="1:5">
      <c r="A4" s="23" t="s">
        <v>4</v>
      </c>
      <c r="B4" s="23" t="s">
        <v>5</v>
      </c>
      <c r="C4" s="23"/>
    </row>
    <row r="5" spans="1:5">
      <c r="A5" s="23" t="s">
        <v>6</v>
      </c>
      <c r="B5" s="23" t="s">
        <v>7</v>
      </c>
      <c r="C5" s="23"/>
    </row>
    <row r="6" spans="1:5">
      <c r="A6" s="23" t="s">
        <v>8</v>
      </c>
      <c r="B6" s="23" t="s">
        <v>9</v>
      </c>
      <c r="C6" s="23"/>
    </row>
    <row r="7" spans="1:5" ht="17.45" customHeight="1">
      <c r="A7" s="23" t="s">
        <v>10</v>
      </c>
      <c r="B7" s="39" t="s">
        <v>168</v>
      </c>
      <c r="C7" s="23" t="s">
        <v>12</v>
      </c>
    </row>
    <row r="8" spans="1:5" ht="17.45" customHeight="1">
      <c r="A8" s="23" t="s">
        <v>13</v>
      </c>
      <c r="B8" s="23" t="s">
        <v>14</v>
      </c>
      <c r="C8" s="23" t="s">
        <v>15</v>
      </c>
    </row>
    <row r="9" spans="1:5" ht="17.45" customHeight="1">
      <c r="A9" s="2" t="s">
        <v>165</v>
      </c>
    </row>
    <row r="10" spans="1:5" ht="17.45" customHeight="1">
      <c r="A10" s="2" t="s">
        <v>16</v>
      </c>
    </row>
    <row r="11" spans="1:5">
      <c r="A11" s="2" t="s">
        <v>171</v>
      </c>
    </row>
    <row r="12" spans="1:5">
      <c r="A12" s="2" t="s">
        <v>17</v>
      </c>
    </row>
    <row r="13" spans="1:5">
      <c r="A13" s="2"/>
    </row>
    <row r="14" spans="1:5">
      <c r="A14" s="2" t="s">
        <v>18</v>
      </c>
    </row>
    <row r="15" spans="1:5">
      <c r="A15" s="2"/>
    </row>
    <row r="16" spans="1:5">
      <c r="A16" s="2"/>
    </row>
    <row r="17" spans="1:5">
      <c r="A17" s="2"/>
    </row>
    <row r="18" spans="1:5">
      <c r="A18" s="2"/>
    </row>
    <row r="19" spans="1:5">
      <c r="A19" s="2"/>
    </row>
    <row r="20" spans="1:5">
      <c r="A20" s="2"/>
    </row>
    <row r="21" spans="1:5">
      <c r="A21" s="2"/>
    </row>
    <row r="22" spans="1:5" ht="14.25">
      <c r="A22" s="2"/>
      <c r="E22" s="3" t="s">
        <v>19</v>
      </c>
    </row>
    <row r="23" spans="1:5">
      <c r="A23" s="2"/>
    </row>
    <row r="24" spans="1:5">
      <c r="A24" s="2"/>
    </row>
    <row r="25" spans="1:5">
      <c r="A25" s="2"/>
    </row>
    <row r="26" spans="1:5">
      <c r="A26" s="2"/>
    </row>
    <row r="27" spans="1:5">
      <c r="A27" s="2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9">
      <c r="A33" s="2"/>
    </row>
    <row r="34" spans="1:9">
      <c r="A34" s="2"/>
    </row>
    <row r="35" spans="1:9">
      <c r="A35" s="2"/>
    </row>
    <row r="36" spans="1:9">
      <c r="A36" s="2"/>
    </row>
    <row r="37" spans="1:9">
      <c r="A37" s="2"/>
    </row>
    <row r="38" spans="1:9">
      <c r="A38" s="2"/>
    </row>
    <row r="39" spans="1:9">
      <c r="A39" s="2"/>
    </row>
    <row r="40" spans="1:9">
      <c r="A40" s="2"/>
    </row>
    <row r="41" spans="1:9">
      <c r="A41" s="2"/>
    </row>
    <row r="42" spans="1:9">
      <c r="A42" s="2"/>
    </row>
    <row r="43" spans="1:9">
      <c r="A43" s="2"/>
      <c r="E43" t="s">
        <v>20</v>
      </c>
    </row>
    <row r="44" spans="1:9">
      <c r="A44" s="2"/>
      <c r="E44" t="s">
        <v>21</v>
      </c>
    </row>
    <row r="45" spans="1:9">
      <c r="E45" s="4" t="s">
        <v>22</v>
      </c>
      <c r="I45" s="3" t="s">
        <v>23</v>
      </c>
    </row>
    <row r="46" spans="1:9">
      <c r="A46" t="s">
        <v>24</v>
      </c>
      <c r="E46" s="4" t="s">
        <v>25</v>
      </c>
      <c r="H46" t="s">
        <v>26</v>
      </c>
      <c r="I46" s="3"/>
    </row>
    <row r="47" spans="1:9" ht="20.45" customHeight="1">
      <c r="A47" s="24" t="s">
        <v>27</v>
      </c>
      <c r="B47" s="24" t="s">
        <v>28</v>
      </c>
      <c r="C47" s="24" t="s">
        <v>29</v>
      </c>
      <c r="E47" t="s">
        <v>30</v>
      </c>
    </row>
    <row r="48" spans="1:9">
      <c r="A48" s="23" t="s">
        <v>31</v>
      </c>
      <c r="B48" s="25">
        <v>54</v>
      </c>
      <c r="C48" s="26" t="s">
        <v>32</v>
      </c>
    </row>
    <row r="49" spans="1:3">
      <c r="A49" s="23" t="s">
        <v>33</v>
      </c>
      <c r="B49" s="27">
        <v>1000</v>
      </c>
      <c r="C49" s="26" t="s">
        <v>34</v>
      </c>
    </row>
    <row r="50" spans="1:3">
      <c r="A50" s="23" t="s">
        <v>35</v>
      </c>
      <c r="B50" s="28">
        <v>1.7</v>
      </c>
      <c r="C50" s="26" t="s">
        <v>36</v>
      </c>
    </row>
    <row r="51" spans="1:3">
      <c r="A51" s="23" t="s">
        <v>37</v>
      </c>
      <c r="B51" s="29">
        <f>IF(ISBLANK(B50)," ",B49/POWER(10,B50/10))</f>
        <v>676.08297539198179</v>
      </c>
      <c r="C51" s="26" t="s">
        <v>34</v>
      </c>
    </row>
    <row r="52" spans="1:3">
      <c r="A52" s="23" t="s">
        <v>38</v>
      </c>
      <c r="B52" s="28">
        <v>-8.6</v>
      </c>
      <c r="C52" s="26" t="s">
        <v>36</v>
      </c>
    </row>
    <row r="53" spans="1:3">
      <c r="A53" s="23" t="s">
        <v>39</v>
      </c>
      <c r="B53" s="30">
        <f>IF(ISBLANK(B52)," ",POWER(10,B52/10))</f>
        <v>0.13803842646028844</v>
      </c>
      <c r="C53" s="26" t="s">
        <v>40</v>
      </c>
    </row>
    <row r="54" spans="1:3">
      <c r="A54" s="23" t="s">
        <v>41</v>
      </c>
      <c r="B54" s="28">
        <v>11.125999999999999</v>
      </c>
      <c r="C54" s="26" t="s">
        <v>42</v>
      </c>
    </row>
    <row r="55" spans="1:3">
      <c r="A55" s="23" t="s">
        <v>43</v>
      </c>
      <c r="B55" s="31">
        <f>IF(ISBLANK(B54)," ",IF(B48&lt;76,4,2.56))</f>
        <v>4</v>
      </c>
      <c r="C55" s="32"/>
    </row>
    <row r="56" spans="1:3">
      <c r="A56" s="23" t="s">
        <v>44</v>
      </c>
      <c r="B56" s="30" t="str">
        <f>IF(ISBLANK(B48)," ",IF(B48&lt;30,IF(B48&gt;3,824/B48,275)," "))</f>
        <v xml:space="preserve"> </v>
      </c>
      <c r="C56" s="26" t="s">
        <v>45</v>
      </c>
    </row>
    <row r="57" spans="1:3">
      <c r="A57" s="23" t="s">
        <v>46</v>
      </c>
      <c r="B57" s="30">
        <f>IF(ISBLANK(B48)," ",IF(B48&lt;30," ",IF(AND(B48&gt;=30,B48&lt;300),0.2,IF(AND(B48&gt;=300,B48&lt;1500),B48/1500,1))))</f>
        <v>0.2</v>
      </c>
      <c r="C57" s="26" t="s">
        <v>47</v>
      </c>
    </row>
    <row r="58" spans="1:3">
      <c r="A58" s="23" t="s">
        <v>48</v>
      </c>
      <c r="B58" s="30" t="str">
        <f>IF(ISBLANK(B54)," ",IF(B48&lt;30,SQRT(B51*B53*B55/40/PI()/B54/B54*3770)," "))</f>
        <v xml:space="preserve"> </v>
      </c>
      <c r="C58" s="26" t="s">
        <v>45</v>
      </c>
    </row>
    <row r="59" spans="1:3">
      <c r="A59" s="23" t="s">
        <v>49</v>
      </c>
      <c r="B59" s="30">
        <f>IF(ISBLANK(B54)," ",IF(B48&lt;30," ",IF(AND(B48&gt;=30,B48&lt;76),B51*B53*B55/40/PI()/B54/B54,B51*B53*B55/40/PI()/B54/B54)))</f>
        <v>2.3997832410277666E-2</v>
      </c>
      <c r="C59" s="26" t="s">
        <v>47</v>
      </c>
    </row>
    <row r="60" spans="1:3">
      <c r="A60" s="23" t="s">
        <v>50</v>
      </c>
      <c r="B60" s="30" t="str">
        <f>IF(ISBLANK(B54)," ",IF(B48&lt;30,SQRT(B51*B53/40/PI()/B54/B54*3770)," "))</f>
        <v xml:space="preserve"> </v>
      </c>
      <c r="C60" s="26" t="s">
        <v>45</v>
      </c>
    </row>
    <row r="61" spans="1:3">
      <c r="A61" s="23" t="s">
        <v>51</v>
      </c>
      <c r="B61" s="30">
        <f>IF(ISBLANK(B54)," ",IF(B48&gt;=30,B51*B53/40/PI()/B54/B54," "))</f>
        <v>5.9994581025694165E-3</v>
      </c>
      <c r="C61" s="26" t="s">
        <v>47</v>
      </c>
    </row>
    <row r="62" spans="1:3">
      <c r="A62" s="23" t="s">
        <v>52</v>
      </c>
      <c r="B62" s="30">
        <f>IF(ISBLANK(B52)," ",IF(B48&lt;30,SQRT(B51*B53*B55*3770/40/PI()/B56/B56),SQRT(B51*B53*B55/40/PI()/B57)))</f>
        <v>3.8539854064800458</v>
      </c>
      <c r="C62" s="26" t="s">
        <v>42</v>
      </c>
    </row>
    <row r="63" spans="1:3">
      <c r="A63" s="23" t="s">
        <v>53</v>
      </c>
      <c r="B63" s="30">
        <f>IF(ISBLANK(B52)," ",IF(B48&lt;30,SQRT(B51*B53*3770/40/PI()/B56/B56),SQRT(B51*B53/40/PI()/B57)))</f>
        <v>1.9269927032400229</v>
      </c>
      <c r="C63" s="26" t="s">
        <v>42</v>
      </c>
    </row>
    <row r="64" spans="1:3">
      <c r="A64" s="23" t="s">
        <v>54</v>
      </c>
      <c r="B64" s="33" t="str">
        <f>IF(ISBLANK(B54)," ",IF(B48&lt;30,IF(B56&gt;B58,"○","×"),IF(AND(B48&gt;=30,B48&lt;76),IF(B57&gt;B59,"○","×"),IF(AND(B48&gt;=76,B48&lt;300),IF(B57&gt;B59,"○","×"),IF(AND(B48&gt;=300,B48&lt;1500),IF(B57&gt;B59,"○","×"),IF(B48&gt;=1500,IF(B57&gt;B59,"○","×")))))))</f>
        <v>○</v>
      </c>
      <c r="C64" s="26"/>
    </row>
    <row r="65" spans="1:9">
      <c r="A65" s="23" t="s">
        <v>55</v>
      </c>
      <c r="B65" s="33" t="str">
        <f>IF(ISBLANK(B54)," ",IF(B48&lt;30,IF(B56&gt;B60,"○","×"),IF(AND(B48&gt;=30,B48&lt;300),IF(B57&gt;B61,"○","×"),IF(AND(B48&gt;=300,B48&lt;1500),IF(B57&gt;B61,"○","×"),IF(B48&gt;=1500,IF(B57&gt;B61,"○","×"))))))</f>
        <v>○</v>
      </c>
      <c r="C65" s="26"/>
    </row>
    <row r="67" spans="1:9">
      <c r="A67" t="s">
        <v>56</v>
      </c>
    </row>
    <row r="68" spans="1:9">
      <c r="A68" s="24" t="s">
        <v>27</v>
      </c>
      <c r="B68" s="24" t="s">
        <v>28</v>
      </c>
      <c r="C68" s="24" t="s">
        <v>29</v>
      </c>
      <c r="E68" t="s">
        <v>57</v>
      </c>
      <c r="F68" s="3" t="s">
        <v>58</v>
      </c>
    </row>
    <row r="69" spans="1:9">
      <c r="A69" s="23" t="s">
        <v>31</v>
      </c>
      <c r="B69" s="25">
        <v>54</v>
      </c>
      <c r="C69" s="26" t="s">
        <v>32</v>
      </c>
      <c r="E69" t="s">
        <v>59</v>
      </c>
    </row>
    <row r="70" spans="1:9">
      <c r="A70" s="23" t="s">
        <v>33</v>
      </c>
      <c r="B70" s="27">
        <v>1000</v>
      </c>
      <c r="C70" s="26" t="s">
        <v>34</v>
      </c>
      <c r="E70" s="4" t="s">
        <v>60</v>
      </c>
      <c r="I70" s="3" t="s">
        <v>61</v>
      </c>
    </row>
    <row r="71" spans="1:9">
      <c r="A71" s="23" t="s">
        <v>35</v>
      </c>
      <c r="B71" s="28">
        <v>1.7</v>
      </c>
      <c r="C71" s="26" t="s">
        <v>36</v>
      </c>
      <c r="E71" t="s">
        <v>169</v>
      </c>
      <c r="H71">
        <f>36-14.8563</f>
        <v>21.143700000000003</v>
      </c>
      <c r="I71" t="s">
        <v>170</v>
      </c>
    </row>
    <row r="72" spans="1:9">
      <c r="A72" s="23" t="s">
        <v>37</v>
      </c>
      <c r="B72" s="29">
        <f>IF(ISBLANK(B71)," ",B70/POWER(10,B71/10))</f>
        <v>676.08297539198179</v>
      </c>
      <c r="C72" s="26" t="s">
        <v>34</v>
      </c>
    </row>
    <row r="73" spans="1:9">
      <c r="A73" s="23" t="s">
        <v>38</v>
      </c>
      <c r="B73" s="28">
        <v>3.12</v>
      </c>
      <c r="C73" s="26" t="s">
        <v>36</v>
      </c>
    </row>
    <row r="74" spans="1:9">
      <c r="A74" s="23" t="s">
        <v>39</v>
      </c>
      <c r="B74" s="30">
        <f>IF(ISBLANK(B73)," ",POWER(10,B73/10))</f>
        <v>2.0511621788255656</v>
      </c>
      <c r="C74" s="26" t="s">
        <v>40</v>
      </c>
    </row>
    <row r="75" spans="1:9">
      <c r="A75" s="23" t="s">
        <v>41</v>
      </c>
      <c r="B75" s="28">
        <v>36</v>
      </c>
      <c r="C75" s="26" t="s">
        <v>42</v>
      </c>
    </row>
    <row r="76" spans="1:9">
      <c r="A76" s="23" t="s">
        <v>43</v>
      </c>
      <c r="B76" s="31">
        <f>IF(ISBLANK(B75)," ",IF(B69&lt;76,4,2.56))</f>
        <v>4</v>
      </c>
      <c r="C76" s="32"/>
    </row>
    <row r="77" spans="1:9">
      <c r="A77" s="23" t="s">
        <v>44</v>
      </c>
      <c r="B77" s="30" t="str">
        <f>IF(ISBLANK(B69)," ",IF(B69&lt;30,IF(B69&gt;3,824/B69,275)," "))</f>
        <v xml:space="preserve"> </v>
      </c>
      <c r="C77" s="26" t="s">
        <v>45</v>
      </c>
    </row>
    <row r="78" spans="1:9">
      <c r="A78" s="23" t="s">
        <v>46</v>
      </c>
      <c r="B78" s="30">
        <f>IF(ISBLANK(B69)," ",IF(B69&lt;30," ",IF(AND(B69&gt;=30,B69&lt;300),0.2,IF(AND(B69&gt;=300,B69&lt;1500),B69/1500,1))))</f>
        <v>0.2</v>
      </c>
      <c r="C78" s="26" t="s">
        <v>47</v>
      </c>
    </row>
    <row r="79" spans="1:9">
      <c r="A79" s="23" t="s">
        <v>48</v>
      </c>
      <c r="B79" s="30" t="str">
        <f>IF(ISBLANK(B75)," ",IF(B69&lt;30,SQRT(B72*B74*B76/40/PI()/B75/B75*3770)," "))</f>
        <v xml:space="preserve"> </v>
      </c>
      <c r="C79" s="26" t="s">
        <v>45</v>
      </c>
    </row>
    <row r="80" spans="1:9">
      <c r="A80" s="23" t="s">
        <v>49</v>
      </c>
      <c r="B80" s="30">
        <f>IF(ISBLANK(B75)," ",IF(B69&lt;30," ",IF(AND(B69&gt;=30,B69&lt;76),B72*B74*B76/40/PI()/B75/B75,B72*B74*B76/40/PI()/B75/B75)))</f>
        <v>3.4060037812725236E-2</v>
      </c>
      <c r="C80" s="26" t="s">
        <v>47</v>
      </c>
    </row>
    <row r="81" spans="1:11">
      <c r="A81" s="23" t="s">
        <v>50</v>
      </c>
      <c r="B81" s="30" t="str">
        <f>IF(ISBLANK(B75)," ",IF(B69&lt;30,SQRT(B72*B74/40/PI()/B75/B75*3770)," "))</f>
        <v xml:space="preserve"> </v>
      </c>
      <c r="C81" s="26" t="s">
        <v>45</v>
      </c>
    </row>
    <row r="82" spans="1:11">
      <c r="A82" s="23" t="s">
        <v>51</v>
      </c>
      <c r="B82" s="30">
        <f>IF(ISBLANK(B75)," ",IF(B69&gt;=30,B72*B74/40/PI()/B75/B75," "))</f>
        <v>8.5150094531813089E-3</v>
      </c>
      <c r="C82" s="26" t="s">
        <v>47</v>
      </c>
    </row>
    <row r="83" spans="1:11">
      <c r="A83" s="23" t="s">
        <v>52</v>
      </c>
      <c r="B83" s="30">
        <f>IF(ISBLANK(B73)," ",IF(B69&lt;30,SQRT(B72*B74*B76*3770/40/PI()/B77/B77),SQRT(B72*B74*B76/40/PI()/B78)))</f>
        <v>14.856279649577802</v>
      </c>
      <c r="C83" s="26" t="s">
        <v>42</v>
      </c>
    </row>
    <row r="84" spans="1:11">
      <c r="A84" s="23" t="s">
        <v>53</v>
      </c>
      <c r="B84" s="30">
        <f>IF(ISBLANK(B73)," ",IF(B69&lt;30,SQRT(B72*B74*3770/40/PI()/B77/B77),SQRT(B72*B74/40/PI()/B78)))</f>
        <v>7.428139824788901</v>
      </c>
      <c r="C84" s="26" t="s">
        <v>42</v>
      </c>
    </row>
    <row r="85" spans="1:11">
      <c r="A85" s="23" t="s">
        <v>54</v>
      </c>
      <c r="B85" s="33" t="str">
        <f>IF(ISBLANK(B75)," ",IF(B69&lt;30,IF(B77&gt;B79,"○","×"),IF(AND(B69&gt;=30,B69&lt;76),IF(B78&gt;B80,"○","×"),IF(AND(B69&gt;=76,B69&lt;300),IF(B78&gt;B80,"○","×"),IF(AND(B69&gt;=300,B69&lt;1500),IF(B78&gt;B80,"○","×"),IF(B69&gt;=1500,IF(B78&gt;B80,"○","×")))))))</f>
        <v>○</v>
      </c>
      <c r="C85" s="26"/>
    </row>
    <row r="86" spans="1:11">
      <c r="A86" s="23" t="s">
        <v>55</v>
      </c>
      <c r="B86" s="33" t="str">
        <f>IF(ISBLANK(B75)," ",IF(B69&lt;30,IF(B77&gt;B81,"○","×"),IF(AND(B69&gt;=30,B69&lt;300),IF(B78&gt;B82,"○","×"),IF(AND(B69&gt;=300,B69&lt;1500),IF(B78&gt;B82,"○","×"),IF(B69&gt;=1500,IF(B78&gt;B82,"○","×"))))))</f>
        <v>○</v>
      </c>
      <c r="C86" s="26"/>
    </row>
    <row r="94" spans="1:11">
      <c r="E94" t="s">
        <v>62</v>
      </c>
      <c r="H94" t="s">
        <v>63</v>
      </c>
    </row>
    <row r="95" spans="1:11" ht="15.4" customHeight="1">
      <c r="F95" s="34" t="s">
        <v>64</v>
      </c>
      <c r="G95" s="34" t="s">
        <v>65</v>
      </c>
      <c r="H95" s="34" t="s">
        <v>66</v>
      </c>
      <c r="I95" s="34" t="s">
        <v>67</v>
      </c>
      <c r="J95" s="34" t="s">
        <v>68</v>
      </c>
      <c r="K95" s="34" t="s">
        <v>69</v>
      </c>
    </row>
    <row r="96" spans="1:11">
      <c r="F96" s="34"/>
      <c r="G96" s="34"/>
      <c r="H96" s="34"/>
      <c r="I96" s="34"/>
      <c r="J96" s="34"/>
      <c r="K96" s="34"/>
    </row>
    <row r="97" spans="6:11">
      <c r="F97" s="1">
        <v>90</v>
      </c>
      <c r="G97" s="1">
        <v>-17.46</v>
      </c>
      <c r="H97" s="6">
        <f t="shared" ref="H97:H115" si="0">G97-2.15</f>
        <v>-19.61</v>
      </c>
      <c r="I97" s="6">
        <f>18/SIN(RADIANS(F97))</f>
        <v>18</v>
      </c>
      <c r="J97" s="5">
        <v>0.97819999999999996</v>
      </c>
      <c r="K97" s="7" t="s">
        <v>70</v>
      </c>
    </row>
    <row r="98" spans="6:11">
      <c r="F98" s="1">
        <v>80</v>
      </c>
      <c r="G98" s="1">
        <v>-4.83</v>
      </c>
      <c r="H98" s="6">
        <f t="shared" si="0"/>
        <v>-6.98</v>
      </c>
      <c r="I98" s="6">
        <f>18/SIN(RADIANS(F98))</f>
        <v>18.277679013943409</v>
      </c>
      <c r="J98" s="6">
        <v>4.1871</v>
      </c>
      <c r="K98" s="7" t="s">
        <v>70</v>
      </c>
    </row>
    <row r="99" spans="6:11">
      <c r="F99" s="1">
        <v>70</v>
      </c>
      <c r="G99" s="1">
        <v>-6.65</v>
      </c>
      <c r="H99" s="6">
        <f t="shared" si="0"/>
        <v>-8.8000000000000007</v>
      </c>
      <c r="I99" s="6">
        <f>18/SIN(RADIANS(F99))</f>
        <v>19.15519990456642</v>
      </c>
      <c r="J99" s="6">
        <v>3.3955000000000002</v>
      </c>
      <c r="K99" s="7" t="s">
        <v>70</v>
      </c>
    </row>
    <row r="100" spans="6:11">
      <c r="F100" s="8">
        <v>64</v>
      </c>
      <c r="G100" s="8">
        <v>-6.45</v>
      </c>
      <c r="H100" s="9">
        <f t="shared" si="0"/>
        <v>-8.6</v>
      </c>
      <c r="I100" s="9">
        <v>11.125999999999999</v>
      </c>
      <c r="J100" s="9">
        <v>3.47</v>
      </c>
      <c r="K100" s="10" t="s">
        <v>70</v>
      </c>
    </row>
    <row r="101" spans="6:11">
      <c r="F101" s="1">
        <v>60</v>
      </c>
      <c r="G101" s="1">
        <v>-3.96</v>
      </c>
      <c r="H101" s="6">
        <f t="shared" si="0"/>
        <v>-6.1099999999999994</v>
      </c>
      <c r="I101" s="6">
        <f t="shared" ref="I101:I115" si="1">18/SIN(RADIANS(F101))</f>
        <v>20.784609690826528</v>
      </c>
      <c r="J101" s="6">
        <v>4.8074000000000003</v>
      </c>
      <c r="K101" s="7" t="s">
        <v>70</v>
      </c>
    </row>
    <row r="102" spans="6:11">
      <c r="F102" s="1">
        <v>50</v>
      </c>
      <c r="G102" s="1">
        <v>0.03</v>
      </c>
      <c r="H102" s="6">
        <f t="shared" si="0"/>
        <v>-2.12</v>
      </c>
      <c r="I102" s="6">
        <f t="shared" si="1"/>
        <v>23.497331207981016</v>
      </c>
      <c r="J102" s="6">
        <v>9.3844999999999992</v>
      </c>
      <c r="K102" s="7" t="s">
        <v>70</v>
      </c>
    </row>
    <row r="103" spans="6:11">
      <c r="F103" s="1">
        <v>40</v>
      </c>
      <c r="G103" s="1">
        <v>-1.06</v>
      </c>
      <c r="H103" s="6">
        <f t="shared" si="0"/>
        <v>-3.21</v>
      </c>
      <c r="I103" s="6">
        <f t="shared" si="1"/>
        <v>28.003028883487424</v>
      </c>
      <c r="J103" s="6">
        <v>8.2776999999999994</v>
      </c>
      <c r="K103" s="7" t="s">
        <v>70</v>
      </c>
    </row>
    <row r="104" spans="6:11">
      <c r="F104" s="1">
        <v>30</v>
      </c>
      <c r="G104" s="1">
        <v>5.27</v>
      </c>
      <c r="H104" s="6">
        <f t="shared" si="0"/>
        <v>3.1199999999999997</v>
      </c>
      <c r="I104" s="6">
        <f t="shared" si="1"/>
        <v>36.000000000000007</v>
      </c>
      <c r="J104" s="6">
        <v>13.394</v>
      </c>
      <c r="K104" s="7" t="s">
        <v>70</v>
      </c>
    </row>
    <row r="105" spans="6:11">
      <c r="F105" s="1">
        <v>20</v>
      </c>
      <c r="G105" s="1">
        <v>10.7</v>
      </c>
      <c r="H105" s="6">
        <f t="shared" si="0"/>
        <v>8.5499999999999989</v>
      </c>
      <c r="I105" s="6">
        <f t="shared" si="1"/>
        <v>52.628479202935573</v>
      </c>
      <c r="J105" s="6">
        <v>25.027100000000001</v>
      </c>
      <c r="K105" s="7" t="s">
        <v>70</v>
      </c>
    </row>
    <row r="106" spans="6:11">
      <c r="F106" s="1">
        <v>10</v>
      </c>
      <c r="G106" s="1">
        <v>13.12</v>
      </c>
      <c r="H106" s="6">
        <f t="shared" si="0"/>
        <v>10.969999999999999</v>
      </c>
      <c r="I106" s="6">
        <f t="shared" si="1"/>
        <v>103.65786869658541</v>
      </c>
      <c r="J106" s="6">
        <v>33.067999999999998</v>
      </c>
      <c r="K106" s="7" t="s">
        <v>70</v>
      </c>
    </row>
    <row r="107" spans="6:11">
      <c r="F107" s="1">
        <v>9</v>
      </c>
      <c r="G107" s="1">
        <v>13.26</v>
      </c>
      <c r="H107" s="6">
        <f t="shared" si="0"/>
        <v>11.11</v>
      </c>
      <c r="I107" s="6">
        <f t="shared" si="1"/>
        <v>115.06415798699391</v>
      </c>
      <c r="J107" s="6">
        <v>33.605499999999999</v>
      </c>
      <c r="K107" s="7" t="s">
        <v>70</v>
      </c>
    </row>
    <row r="108" spans="6:11">
      <c r="F108" s="1">
        <v>8</v>
      </c>
      <c r="G108" s="1">
        <v>13.38</v>
      </c>
      <c r="H108" s="6">
        <f t="shared" si="0"/>
        <v>11.23</v>
      </c>
      <c r="I108" s="6">
        <f t="shared" si="1"/>
        <v>129.33533761789894</v>
      </c>
      <c r="J108" s="6">
        <v>34.073</v>
      </c>
      <c r="K108" s="7" t="s">
        <v>70</v>
      </c>
    </row>
    <row r="109" spans="6:11">
      <c r="F109" s="1">
        <v>7</v>
      </c>
      <c r="G109" s="1">
        <v>13.49</v>
      </c>
      <c r="H109" s="6">
        <f t="shared" si="0"/>
        <v>11.34</v>
      </c>
      <c r="I109" s="6">
        <f t="shared" si="1"/>
        <v>147.69916286625141</v>
      </c>
      <c r="J109" s="6">
        <v>34.507199999999997</v>
      </c>
      <c r="K109" s="7" t="s">
        <v>70</v>
      </c>
    </row>
    <row r="110" spans="6:11">
      <c r="F110" s="1">
        <v>6</v>
      </c>
      <c r="G110" s="1">
        <v>13.58</v>
      </c>
      <c r="H110" s="6">
        <f t="shared" si="0"/>
        <v>11.43</v>
      </c>
      <c r="I110" s="6">
        <f t="shared" si="1"/>
        <v>172.20190020310127</v>
      </c>
      <c r="J110" s="6">
        <v>34.866599999999998</v>
      </c>
      <c r="K110" s="7" t="s">
        <v>70</v>
      </c>
    </row>
    <row r="111" spans="6:11">
      <c r="F111" s="1">
        <v>5</v>
      </c>
      <c r="G111" s="1">
        <v>13.65</v>
      </c>
      <c r="H111" s="6">
        <f t="shared" si="0"/>
        <v>11.5</v>
      </c>
      <c r="I111" s="6">
        <f t="shared" si="1"/>
        <v>206.52683842205741</v>
      </c>
      <c r="J111" s="6">
        <v>35.148800000000001</v>
      </c>
      <c r="K111" s="7" t="s">
        <v>70</v>
      </c>
    </row>
    <row r="112" spans="6:11">
      <c r="F112" s="1">
        <v>4</v>
      </c>
      <c r="G112" s="1">
        <v>13.71</v>
      </c>
      <c r="H112" s="6">
        <f t="shared" si="0"/>
        <v>11.56</v>
      </c>
      <c r="I112" s="6">
        <f t="shared" si="1"/>
        <v>258.04056647166618</v>
      </c>
      <c r="J112" s="6">
        <v>35.392400000000002</v>
      </c>
      <c r="K112" s="7" t="s">
        <v>70</v>
      </c>
    </row>
    <row r="113" spans="5:11">
      <c r="F113" s="1">
        <v>3</v>
      </c>
      <c r="G113" s="1">
        <v>13.76</v>
      </c>
      <c r="H113" s="6">
        <f t="shared" si="0"/>
        <v>11.61</v>
      </c>
      <c r="I113" s="6">
        <f t="shared" si="1"/>
        <v>343.93180696735317</v>
      </c>
      <c r="J113" s="6">
        <v>35.39</v>
      </c>
      <c r="K113" s="7" t="s">
        <v>70</v>
      </c>
    </row>
    <row r="114" spans="5:11">
      <c r="F114" s="1">
        <v>2</v>
      </c>
      <c r="G114" s="1">
        <v>13.8</v>
      </c>
      <c r="H114" s="6">
        <f t="shared" si="0"/>
        <v>11.65</v>
      </c>
      <c r="I114" s="6">
        <f t="shared" si="1"/>
        <v>515.7667502611888</v>
      </c>
      <c r="J114" s="6">
        <v>35.967500000000001</v>
      </c>
      <c r="K114" s="7" t="s">
        <v>70</v>
      </c>
    </row>
    <row r="115" spans="5:11">
      <c r="F115" s="1">
        <v>1</v>
      </c>
      <c r="G115" s="1">
        <v>13.82</v>
      </c>
      <c r="H115" s="6">
        <f t="shared" si="0"/>
        <v>11.67</v>
      </c>
      <c r="I115" s="6">
        <f t="shared" si="1"/>
        <v>1031.3763929739034</v>
      </c>
      <c r="J115" s="6">
        <v>35.967500000000001</v>
      </c>
      <c r="K115" s="7" t="s">
        <v>70</v>
      </c>
    </row>
    <row r="116" spans="5:11">
      <c r="F116" s="1">
        <v>0</v>
      </c>
      <c r="G116" s="1">
        <v>13.82</v>
      </c>
      <c r="H116" s="6">
        <v>11.67</v>
      </c>
      <c r="I116" s="7" t="s">
        <v>71</v>
      </c>
      <c r="J116" s="1">
        <v>35.97</v>
      </c>
      <c r="K116" s="7" t="s">
        <v>70</v>
      </c>
    </row>
    <row r="118" spans="5:11">
      <c r="E118" s="35" t="s">
        <v>72</v>
      </c>
      <c r="F118" s="35"/>
      <c r="G118" s="35"/>
      <c r="H118" s="35"/>
      <c r="I118" s="35"/>
      <c r="J118" s="35"/>
      <c r="K118" s="35"/>
    </row>
    <row r="119" spans="5:11">
      <c r="E119" s="35" t="s">
        <v>73</v>
      </c>
      <c r="F119" s="35"/>
      <c r="G119" s="35"/>
      <c r="H119" s="35"/>
      <c r="I119" s="35"/>
      <c r="J119" s="35"/>
      <c r="K119" s="35"/>
    </row>
    <row r="120" spans="5:11">
      <c r="E120" s="36" t="s">
        <v>74</v>
      </c>
      <c r="F120" s="36"/>
      <c r="G120" s="36"/>
      <c r="H120" s="36"/>
      <c r="I120" s="36"/>
      <c r="J120" s="36"/>
      <c r="K120" s="36"/>
    </row>
    <row r="121" spans="5:11">
      <c r="E121" s="35" t="s">
        <v>75</v>
      </c>
      <c r="F121" s="35"/>
      <c r="G121" s="35"/>
      <c r="H121" s="35"/>
      <c r="I121" s="35"/>
      <c r="J121" s="35"/>
      <c r="K121" s="35"/>
    </row>
    <row r="122" spans="5:11">
      <c r="E122" s="35" t="s">
        <v>76</v>
      </c>
      <c r="F122" s="35"/>
      <c r="G122" s="35"/>
      <c r="H122" s="35"/>
      <c r="I122" s="35"/>
      <c r="J122" s="35"/>
      <c r="K122" s="35"/>
    </row>
    <row r="123" spans="5:11">
      <c r="E123" s="3" t="s">
        <v>77</v>
      </c>
    </row>
    <row r="141" spans="1:9">
      <c r="A141" t="s">
        <v>78</v>
      </c>
      <c r="E141" t="s">
        <v>79</v>
      </c>
    </row>
    <row r="142" spans="1:9">
      <c r="A142" s="24" t="s">
        <v>27</v>
      </c>
      <c r="B142" s="24" t="s">
        <v>28</v>
      </c>
      <c r="C142" s="24" t="s">
        <v>29</v>
      </c>
      <c r="G142" t="s">
        <v>80</v>
      </c>
    </row>
    <row r="143" spans="1:9">
      <c r="A143" s="23" t="s">
        <v>31</v>
      </c>
      <c r="B143" s="25">
        <v>24.99</v>
      </c>
      <c r="C143" s="26" t="s">
        <v>32</v>
      </c>
      <c r="E143" t="s">
        <v>3</v>
      </c>
    </row>
    <row r="144" spans="1:9">
      <c r="A144" s="23" t="s">
        <v>33</v>
      </c>
      <c r="B144" s="27">
        <v>1000</v>
      </c>
      <c r="C144" s="26" t="s">
        <v>34</v>
      </c>
      <c r="E144" s="37" t="s">
        <v>4</v>
      </c>
      <c r="F144" s="37"/>
      <c r="G144" s="37"/>
      <c r="H144" s="1" t="s">
        <v>5</v>
      </c>
      <c r="I144" s="1"/>
    </row>
    <row r="145" spans="1:11">
      <c r="A145" s="23" t="s">
        <v>35</v>
      </c>
      <c r="B145" s="28">
        <v>1.3</v>
      </c>
      <c r="C145" s="26" t="s">
        <v>36</v>
      </c>
      <c r="E145" s="37" t="s">
        <v>6</v>
      </c>
      <c r="F145" s="37"/>
      <c r="G145" s="37"/>
      <c r="H145" s="11" t="s">
        <v>81</v>
      </c>
      <c r="I145" s="1"/>
    </row>
    <row r="146" spans="1:11">
      <c r="A146" s="23" t="s">
        <v>37</v>
      </c>
      <c r="B146" s="29">
        <f>IF(ISBLANK(B145)," ",B144/POWER(10,B145/10))</f>
        <v>741.31024130091748</v>
      </c>
      <c r="C146" s="26" t="s">
        <v>34</v>
      </c>
      <c r="E146" s="37" t="s">
        <v>8</v>
      </c>
      <c r="F146" s="37" t="s">
        <v>9</v>
      </c>
      <c r="G146" s="37"/>
      <c r="H146" s="1" t="s">
        <v>9</v>
      </c>
      <c r="I146" s="1"/>
    </row>
    <row r="147" spans="1:11">
      <c r="A147" s="23" t="s">
        <v>38</v>
      </c>
      <c r="B147" s="28">
        <v>-4.25</v>
      </c>
      <c r="C147" s="26" t="s">
        <v>36</v>
      </c>
      <c r="E147" s="37" t="s">
        <v>10</v>
      </c>
      <c r="F147" s="37" t="s">
        <v>11</v>
      </c>
      <c r="G147" s="37" t="s">
        <v>12</v>
      </c>
      <c r="H147" s="1" t="s">
        <v>82</v>
      </c>
      <c r="I147" s="1"/>
    </row>
    <row r="148" spans="1:11">
      <c r="A148" s="23" t="s">
        <v>39</v>
      </c>
      <c r="B148" s="30">
        <f>IF(ISBLANK(B147)," ",POWER(10,B147/10))</f>
        <v>0.37583740428844414</v>
      </c>
      <c r="C148" s="26" t="s">
        <v>40</v>
      </c>
      <c r="E148" s="37" t="s">
        <v>13</v>
      </c>
      <c r="F148" s="37" t="s">
        <v>14</v>
      </c>
      <c r="G148" s="37" t="s">
        <v>15</v>
      </c>
      <c r="H148" s="1" t="s">
        <v>83</v>
      </c>
      <c r="I148" s="1" t="s">
        <v>84</v>
      </c>
    </row>
    <row r="149" spans="1:11">
      <c r="A149" s="23" t="s">
        <v>41</v>
      </c>
      <c r="B149" s="28">
        <v>11.13</v>
      </c>
      <c r="C149" s="26" t="s">
        <v>42</v>
      </c>
      <c r="E149" s="12"/>
      <c r="F149" s="13"/>
      <c r="G149" s="13"/>
    </row>
    <row r="150" spans="1:11">
      <c r="A150" s="23" t="s">
        <v>43</v>
      </c>
      <c r="B150" s="31">
        <f>IF(ISBLANK(B149)," ",IF(B143&lt;76,4,2.56))</f>
        <v>4</v>
      </c>
      <c r="C150" s="32"/>
      <c r="E150" t="s">
        <v>62</v>
      </c>
      <c r="H150" s="13"/>
      <c r="I150" s="14"/>
      <c r="J150" s="14"/>
      <c r="K150" s="15"/>
    </row>
    <row r="151" spans="1:11" ht="15.4" customHeight="1">
      <c r="A151" s="23" t="s">
        <v>44</v>
      </c>
      <c r="B151" s="30">
        <f>IF(ISBLANK(B143)," ",IF(B143&lt;30,IF(B143&gt;3,824/B143,275)," "))</f>
        <v>32.973189275710283</v>
      </c>
      <c r="C151" s="26" t="s">
        <v>45</v>
      </c>
      <c r="F151" s="34" t="s">
        <v>64</v>
      </c>
      <c r="G151" s="34" t="s">
        <v>65</v>
      </c>
      <c r="H151" s="34" t="s">
        <v>66</v>
      </c>
      <c r="I151" s="34" t="s">
        <v>67</v>
      </c>
      <c r="J151" s="34" t="s">
        <v>68</v>
      </c>
      <c r="K151" s="34" t="s">
        <v>69</v>
      </c>
    </row>
    <row r="152" spans="1:11">
      <c r="A152" s="23" t="s">
        <v>46</v>
      </c>
      <c r="B152" s="30" t="str">
        <f>IF(ISBLANK(B143)," ",IF(B143&lt;30," ",IF(AND(B143&gt;=30,B143&lt;300),0.2,IF(AND(B143&gt;=300,B143&lt;1500),B143/1500,1))))</f>
        <v xml:space="preserve"> </v>
      </c>
      <c r="C152" s="26" t="s">
        <v>47</v>
      </c>
      <c r="F152" s="34"/>
      <c r="G152" s="34"/>
      <c r="H152" s="34"/>
      <c r="I152" s="34"/>
      <c r="J152" s="34"/>
      <c r="K152" s="34"/>
    </row>
    <row r="153" spans="1:11">
      <c r="A153" s="23" t="s">
        <v>48</v>
      </c>
      <c r="B153" s="30">
        <f>IF(ISBLANK(B149)," ",IF(B143&lt;30,SQRT(B146*B148*B150/40/PI()/B149/B149*3770)," "))</f>
        <v>16.428600710704757</v>
      </c>
      <c r="C153" s="26" t="s">
        <v>45</v>
      </c>
      <c r="F153" s="1">
        <v>90</v>
      </c>
      <c r="G153" s="6">
        <v>-5.95</v>
      </c>
      <c r="H153" s="6">
        <f t="shared" ref="H153:H172" si="2">G153-2.15</f>
        <v>-8.1</v>
      </c>
      <c r="I153" s="6">
        <f>18/SIN(RADIANS(F153))</f>
        <v>18</v>
      </c>
      <c r="J153" s="5">
        <v>3.56</v>
      </c>
      <c r="K153" s="7" t="s">
        <v>70</v>
      </c>
    </row>
    <row r="154" spans="1:11">
      <c r="A154" s="23" t="s">
        <v>49</v>
      </c>
      <c r="B154" s="30" t="str">
        <f>IF(ISBLANK(B149)," ",IF(B143&lt;30," ",IF(AND(B143&gt;=30,B143&lt;76),B146*B148*B150/40/PI()/B149/B149,B146*B148*B150/40/PI()/B149/B149)))</f>
        <v xml:space="preserve"> </v>
      </c>
      <c r="C154" s="26" t="s">
        <v>47</v>
      </c>
      <c r="F154" s="1">
        <v>80</v>
      </c>
      <c r="G154" s="6">
        <v>-1.52</v>
      </c>
      <c r="H154" s="6">
        <f t="shared" si="2"/>
        <v>-3.67</v>
      </c>
      <c r="I154" s="6">
        <f>18/SIN(RADIANS(F154))</f>
        <v>18.277679013943409</v>
      </c>
      <c r="J154" s="6">
        <v>5.93</v>
      </c>
      <c r="K154" s="7" t="s">
        <v>70</v>
      </c>
    </row>
    <row r="155" spans="1:11">
      <c r="A155" s="23" t="s">
        <v>50</v>
      </c>
      <c r="B155" s="30">
        <f>IF(ISBLANK(B149)," ",IF(B143&lt;30,SQRT(B146*B148/40/PI()/B149/B149*3770)," "))</f>
        <v>8.2143003553523783</v>
      </c>
      <c r="C155" s="26" t="s">
        <v>45</v>
      </c>
      <c r="F155" s="1">
        <v>70</v>
      </c>
      <c r="G155" s="6">
        <v>-0.79</v>
      </c>
      <c r="H155" s="6">
        <f t="shared" si="2"/>
        <v>-2.94</v>
      </c>
      <c r="I155" s="6">
        <f>18/SIN(RADIANS(F155))</f>
        <v>19.15519990456642</v>
      </c>
      <c r="J155" s="6">
        <v>6.45</v>
      </c>
      <c r="K155" s="7" t="s">
        <v>70</v>
      </c>
    </row>
    <row r="156" spans="1:11">
      <c r="A156" s="23" t="s">
        <v>51</v>
      </c>
      <c r="B156" s="30" t="str">
        <f>IF(ISBLANK(B149)," ",IF(B143&gt;=30,B146*B148/40/PI()/B149/B149," "))</f>
        <v xml:space="preserve"> </v>
      </c>
      <c r="C156" s="26" t="s">
        <v>47</v>
      </c>
      <c r="F156" s="8">
        <v>64</v>
      </c>
      <c r="G156" s="9">
        <v>-2.1</v>
      </c>
      <c r="H156" s="9">
        <f t="shared" si="2"/>
        <v>-4.25</v>
      </c>
      <c r="I156" s="9">
        <v>11.13</v>
      </c>
      <c r="J156" s="9">
        <v>5.55</v>
      </c>
      <c r="K156" s="10" t="s">
        <v>70</v>
      </c>
    </row>
    <row r="157" spans="1:11">
      <c r="A157" s="23" t="s">
        <v>52</v>
      </c>
      <c r="B157" s="30">
        <f>IF(ISBLANK(B147)," ",IF(B143&lt;30,SQRT(B146*B148*B150*3770/40/PI()/B151/B151),SQRT(B146*B148*B150/40/PI()/B152)))</f>
        <v>5.5454243258428368</v>
      </c>
      <c r="C157" s="26" t="s">
        <v>42</v>
      </c>
      <c r="F157" s="1">
        <v>60</v>
      </c>
      <c r="G157" s="6">
        <v>-3.07</v>
      </c>
      <c r="H157" s="6">
        <f t="shared" si="2"/>
        <v>-5.22</v>
      </c>
      <c r="I157" s="6">
        <f t="shared" ref="I157:I171" si="3">18/SIN(RADIANS(F157))</f>
        <v>20.784609690826528</v>
      </c>
      <c r="J157" s="6">
        <v>4.96</v>
      </c>
      <c r="K157" s="7" t="s">
        <v>70</v>
      </c>
    </row>
    <row r="158" spans="1:11">
      <c r="A158" s="23" t="s">
        <v>53</v>
      </c>
      <c r="B158" s="30">
        <f>IF(ISBLANK(B147)," ",IF(B143&lt;30,SQRT(B146*B148*3770/40/PI()/B151/B151),SQRT(B146*B148/40/PI()/B152)))</f>
        <v>2.7727121629214184</v>
      </c>
      <c r="C158" s="26" t="s">
        <v>42</v>
      </c>
      <c r="F158" s="1">
        <v>50</v>
      </c>
      <c r="G158" s="6">
        <v>-3.81</v>
      </c>
      <c r="H158" s="6">
        <f t="shared" si="2"/>
        <v>-5.96</v>
      </c>
      <c r="I158" s="6">
        <f t="shared" si="3"/>
        <v>23.497331207981016</v>
      </c>
      <c r="J158" s="6">
        <v>4.55</v>
      </c>
      <c r="K158" s="7" t="s">
        <v>70</v>
      </c>
    </row>
    <row r="159" spans="1:11">
      <c r="A159" s="23" t="s">
        <v>54</v>
      </c>
      <c r="B159" s="33" t="str">
        <f>IF(ISBLANK(B149)," ",IF(B143&lt;30,IF(B151&gt;B153,"○","×"),IF(AND(B143&gt;=30,B143&lt;76),IF(B152&gt;B154,"○","×"),IF(AND(B143&gt;=76,B143&lt;300),IF(B152&gt;B154,"○","×"),IF(AND(B143&gt;=300,B143&lt;1500),IF(B152&gt;B154,"○","×"),IF(B143&gt;=1500,IF(B152&gt;B154,"○","×")))))))</f>
        <v>○</v>
      </c>
      <c r="C159" s="26"/>
      <c r="F159" s="1">
        <v>40</v>
      </c>
      <c r="G159" s="6">
        <v>1.59</v>
      </c>
      <c r="H159" s="6">
        <f t="shared" si="2"/>
        <v>-0.55999999999999983</v>
      </c>
      <c r="I159" s="6">
        <f t="shared" si="3"/>
        <v>28.003028883487424</v>
      </c>
      <c r="J159" s="6">
        <v>8.48</v>
      </c>
      <c r="K159" s="7" t="s">
        <v>70</v>
      </c>
    </row>
    <row r="160" spans="1:11">
      <c r="A160" s="23" t="s">
        <v>55</v>
      </c>
      <c r="B160" s="33" t="str">
        <f>IF(ISBLANK(B149)," ",IF(B143&lt;30,IF(B151&gt;B155,"○","×"),IF(AND(B143&gt;=30,B143&lt;300),IF(B152&gt;B156,"○","×"),IF(AND(B143&gt;=300,B143&lt;1500),IF(B152&gt;B156,"○","×"),IF(B143&gt;=1500,IF(B152&gt;B156,"○","×"))))))</f>
        <v>○</v>
      </c>
      <c r="C160" s="26"/>
      <c r="F160" s="1">
        <v>30</v>
      </c>
      <c r="G160" s="6">
        <v>7.02</v>
      </c>
      <c r="H160" s="6">
        <f t="shared" si="2"/>
        <v>4.8699999999999992</v>
      </c>
      <c r="I160" s="6">
        <f t="shared" si="3"/>
        <v>36.000000000000007</v>
      </c>
      <c r="J160" s="6">
        <v>15.85</v>
      </c>
      <c r="K160" s="7" t="s">
        <v>70</v>
      </c>
    </row>
    <row r="161" spans="1:11">
      <c r="F161" s="1">
        <v>20</v>
      </c>
      <c r="G161" s="6">
        <v>9.9499999999999993</v>
      </c>
      <c r="H161" s="6">
        <f t="shared" si="2"/>
        <v>7.7999999999999989</v>
      </c>
      <c r="I161" s="6">
        <f t="shared" si="3"/>
        <v>52.628479202935573</v>
      </c>
      <c r="J161" s="6">
        <v>22.8</v>
      </c>
      <c r="K161" s="7" t="s">
        <v>70</v>
      </c>
    </row>
    <row r="162" spans="1:11">
      <c r="F162" s="1">
        <v>10</v>
      </c>
      <c r="G162" s="6">
        <v>11.47</v>
      </c>
      <c r="H162" s="6">
        <f t="shared" si="2"/>
        <v>9.32</v>
      </c>
      <c r="I162" s="6">
        <f t="shared" si="3"/>
        <v>103.65786869658541</v>
      </c>
      <c r="J162" s="6">
        <v>26.45</v>
      </c>
      <c r="K162" s="7" t="s">
        <v>70</v>
      </c>
    </row>
    <row r="163" spans="1:11">
      <c r="A163" s="35" t="s">
        <v>85</v>
      </c>
      <c r="B163" s="35"/>
      <c r="C163" s="35"/>
      <c r="D163" s="35"/>
      <c r="F163" s="1">
        <v>9</v>
      </c>
      <c r="G163" s="6">
        <v>11.56</v>
      </c>
      <c r="H163" s="6">
        <f t="shared" si="2"/>
        <v>9.41</v>
      </c>
      <c r="I163" s="6">
        <f t="shared" si="3"/>
        <v>115.06415798699391</v>
      </c>
      <c r="J163" s="6">
        <v>26.7</v>
      </c>
      <c r="K163" s="7" t="s">
        <v>70</v>
      </c>
    </row>
    <row r="164" spans="1:11">
      <c r="A164" s="35" t="s">
        <v>86</v>
      </c>
      <c r="B164" s="35"/>
      <c r="C164" s="35"/>
      <c r="D164" s="35"/>
      <c r="F164" s="1">
        <v>8</v>
      </c>
      <c r="G164" s="6">
        <v>11.64</v>
      </c>
      <c r="H164" s="6">
        <f t="shared" si="2"/>
        <v>9.49</v>
      </c>
      <c r="I164" s="6">
        <f t="shared" si="3"/>
        <v>129.33533761789894</v>
      </c>
      <c r="J164" s="6">
        <v>27</v>
      </c>
      <c r="K164" s="7" t="s">
        <v>70</v>
      </c>
    </row>
    <row r="165" spans="1:11">
      <c r="A165" s="24" t="s">
        <v>27</v>
      </c>
      <c r="B165" s="24" t="s">
        <v>28</v>
      </c>
      <c r="C165" s="24" t="s">
        <v>29</v>
      </c>
      <c r="F165" s="1">
        <v>7</v>
      </c>
      <c r="G165" s="6">
        <v>11.71</v>
      </c>
      <c r="H165" s="6">
        <f t="shared" si="2"/>
        <v>9.56</v>
      </c>
      <c r="I165" s="6">
        <f t="shared" si="3"/>
        <v>147.69916286625141</v>
      </c>
      <c r="J165" s="6">
        <v>27</v>
      </c>
      <c r="K165" s="7" t="s">
        <v>70</v>
      </c>
    </row>
    <row r="166" spans="1:11">
      <c r="A166" s="23" t="s">
        <v>31</v>
      </c>
      <c r="B166" s="25">
        <v>24.99</v>
      </c>
      <c r="C166" s="26" t="s">
        <v>32</v>
      </c>
      <c r="F166" s="1">
        <v>6</v>
      </c>
      <c r="G166" s="6">
        <v>11.77</v>
      </c>
      <c r="H166" s="6">
        <f t="shared" si="2"/>
        <v>9.6199999999999992</v>
      </c>
      <c r="I166" s="6">
        <f t="shared" si="3"/>
        <v>172.20190020310127</v>
      </c>
      <c r="J166" s="6">
        <v>27.32</v>
      </c>
      <c r="K166" s="7" t="s">
        <v>70</v>
      </c>
    </row>
    <row r="167" spans="1:11">
      <c r="A167" s="23" t="s">
        <v>33</v>
      </c>
      <c r="B167" s="27">
        <v>1000</v>
      </c>
      <c r="C167" s="26" t="s">
        <v>34</v>
      </c>
      <c r="F167" s="1">
        <v>5</v>
      </c>
      <c r="G167" s="6">
        <v>11.94</v>
      </c>
      <c r="H167" s="6">
        <f t="shared" si="2"/>
        <v>9.7899999999999991</v>
      </c>
      <c r="I167" s="6">
        <f t="shared" si="3"/>
        <v>206.52683842205741</v>
      </c>
      <c r="J167" s="6">
        <v>27.95</v>
      </c>
      <c r="K167" s="7" t="s">
        <v>70</v>
      </c>
    </row>
    <row r="168" spans="1:11">
      <c r="A168" s="23" t="s">
        <v>35</v>
      </c>
      <c r="B168" s="28">
        <v>1.3</v>
      </c>
      <c r="C168" s="26" t="s">
        <v>36</v>
      </c>
      <c r="F168" s="1">
        <v>4</v>
      </c>
      <c r="G168" s="6">
        <v>11.86</v>
      </c>
      <c r="H168" s="6">
        <f t="shared" si="2"/>
        <v>9.7099999999999991</v>
      </c>
      <c r="I168" s="6">
        <f t="shared" si="3"/>
        <v>258.04056647166618</v>
      </c>
      <c r="J168" s="6">
        <v>27.63</v>
      </c>
      <c r="K168" s="7" t="s">
        <v>70</v>
      </c>
    </row>
    <row r="169" spans="1:11">
      <c r="A169" s="23" t="s">
        <v>37</v>
      </c>
      <c r="B169" s="29">
        <f>IF(ISBLANK(B168)," ",B167/POWER(10,B168/10))</f>
        <v>741.31024130091748</v>
      </c>
      <c r="C169" s="26" t="s">
        <v>34</v>
      </c>
      <c r="F169" s="1">
        <v>3</v>
      </c>
      <c r="G169" s="6">
        <v>11.9</v>
      </c>
      <c r="H169" s="6">
        <f t="shared" si="2"/>
        <v>9.75</v>
      </c>
      <c r="I169" s="6">
        <f t="shared" si="3"/>
        <v>343.93180696735317</v>
      </c>
      <c r="J169" s="6">
        <v>27.95</v>
      </c>
      <c r="K169" s="7" t="s">
        <v>70</v>
      </c>
    </row>
    <row r="170" spans="1:11">
      <c r="A170" s="23" t="s">
        <v>38</v>
      </c>
      <c r="B170" s="28">
        <v>4.87</v>
      </c>
      <c r="C170" s="26" t="s">
        <v>36</v>
      </c>
      <c r="F170" s="1">
        <v>2</v>
      </c>
      <c r="G170" s="6">
        <v>11.92</v>
      </c>
      <c r="H170" s="6">
        <f t="shared" si="2"/>
        <v>9.77</v>
      </c>
      <c r="I170" s="6">
        <f t="shared" si="3"/>
        <v>515.7667502611888</v>
      </c>
      <c r="J170" s="6">
        <v>27.95</v>
      </c>
      <c r="K170" s="7" t="s">
        <v>70</v>
      </c>
    </row>
    <row r="171" spans="1:11">
      <c r="A171" s="23" t="s">
        <v>39</v>
      </c>
      <c r="B171" s="30">
        <f>IF(ISBLANK(B170)," ",POWER(10,B170/10))</f>
        <v>3.0690219883911576</v>
      </c>
      <c r="C171" s="26" t="s">
        <v>40</v>
      </c>
      <c r="F171" s="1">
        <v>1</v>
      </c>
      <c r="G171" s="6">
        <v>11.93</v>
      </c>
      <c r="H171" s="6">
        <f t="shared" si="2"/>
        <v>9.7799999999999994</v>
      </c>
      <c r="I171" s="6">
        <f t="shared" si="3"/>
        <v>1031.3763929739034</v>
      </c>
      <c r="J171" s="6">
        <v>27.95</v>
      </c>
      <c r="K171" s="7" t="s">
        <v>70</v>
      </c>
    </row>
    <row r="172" spans="1:11">
      <c r="A172" s="23" t="s">
        <v>41</v>
      </c>
      <c r="B172" s="28">
        <v>36</v>
      </c>
      <c r="C172" s="26" t="s">
        <v>42</v>
      </c>
      <c r="F172" s="1">
        <v>0</v>
      </c>
      <c r="G172" s="6">
        <v>11.94</v>
      </c>
      <c r="H172" s="6">
        <f t="shared" si="2"/>
        <v>9.7899999999999991</v>
      </c>
      <c r="I172" s="16" t="s">
        <v>71</v>
      </c>
      <c r="J172" s="6">
        <v>27.95</v>
      </c>
      <c r="K172" s="7" t="s">
        <v>70</v>
      </c>
    </row>
    <row r="173" spans="1:11">
      <c r="A173" s="23" t="s">
        <v>43</v>
      </c>
      <c r="B173" s="31">
        <f>IF(ISBLANK(B172)," ",IF(B166&lt;76,4,2.56))</f>
        <v>4</v>
      </c>
      <c r="C173" s="32"/>
    </row>
    <row r="174" spans="1:11">
      <c r="A174" s="23" t="s">
        <v>44</v>
      </c>
      <c r="B174" s="30">
        <f>IF(ISBLANK(B166)," ",IF(B166&lt;30,IF(B166&gt;3,824/B166,275)," "))</f>
        <v>32.973189275710283</v>
      </c>
      <c r="C174" s="26" t="s">
        <v>45</v>
      </c>
      <c r="E174" s="35" t="s">
        <v>72</v>
      </c>
      <c r="F174" s="35"/>
      <c r="G174" s="35"/>
      <c r="H174" s="35"/>
      <c r="I174" s="35"/>
      <c r="J174" s="35"/>
      <c r="K174" s="35"/>
    </row>
    <row r="175" spans="1:11">
      <c r="A175" s="23" t="s">
        <v>46</v>
      </c>
      <c r="B175" s="30" t="str">
        <f>IF(ISBLANK(B166)," ",IF(B166&lt;30," ",IF(AND(B166&gt;=30,B166&lt;300),0.2,IF(AND(B166&gt;=300,B166&lt;1500),B166/1500,1))))</f>
        <v xml:space="preserve"> </v>
      </c>
      <c r="C175" s="26" t="s">
        <v>47</v>
      </c>
      <c r="E175" s="35" t="s">
        <v>73</v>
      </c>
      <c r="F175" s="35"/>
      <c r="G175" s="35"/>
      <c r="H175" s="35"/>
      <c r="I175" s="35"/>
      <c r="J175" s="35"/>
      <c r="K175" s="35"/>
    </row>
    <row r="176" spans="1:11">
      <c r="A176" s="23" t="s">
        <v>48</v>
      </c>
      <c r="B176" s="30">
        <f>IF(ISBLANK(B172)," ",IF(B166&lt;30,SQRT(B169*B171*B173/40/PI()/B172/B172*3770)," "))</f>
        <v>14.514204504829289</v>
      </c>
      <c r="C176" s="26" t="s">
        <v>45</v>
      </c>
      <c r="E176" s="36" t="s">
        <v>74</v>
      </c>
      <c r="F176" s="36"/>
      <c r="G176" s="36"/>
      <c r="H176" s="36"/>
      <c r="I176" s="36"/>
      <c r="J176" s="36"/>
      <c r="K176" s="36"/>
    </row>
    <row r="177" spans="1:11">
      <c r="A177" s="23" t="s">
        <v>49</v>
      </c>
      <c r="B177" s="30" t="str">
        <f>IF(ISBLANK(B172)," ",IF(B166&lt;30," ",IF(AND(B166&gt;=30,B166&lt;76),B169*B171*B173/40/PI()/B172/B172,B169*B171*B173/40/PI()/B172/B172)))</f>
        <v xml:space="preserve"> </v>
      </c>
      <c r="C177" s="26" t="s">
        <v>47</v>
      </c>
      <c r="E177" s="35" t="s">
        <v>75</v>
      </c>
      <c r="F177" s="35"/>
      <c r="G177" s="35"/>
      <c r="H177" s="35"/>
      <c r="I177" s="35"/>
      <c r="J177" s="35"/>
      <c r="K177" s="35"/>
    </row>
    <row r="178" spans="1:11">
      <c r="A178" s="23" t="s">
        <v>50</v>
      </c>
      <c r="B178" s="30">
        <f>IF(ISBLANK(B172)," ",IF(B166&lt;30,SQRT(B169*B171/40/PI()/B172/B172*3770)," "))</f>
        <v>7.2571022524146445</v>
      </c>
      <c r="C178" s="26" t="s">
        <v>45</v>
      </c>
      <c r="E178" s="35" t="s">
        <v>76</v>
      </c>
      <c r="F178" s="35"/>
      <c r="G178" s="35"/>
      <c r="H178" s="35"/>
      <c r="I178" s="35"/>
      <c r="J178" s="35"/>
      <c r="K178" s="35"/>
    </row>
    <row r="179" spans="1:11">
      <c r="A179" s="23" t="s">
        <v>51</v>
      </c>
      <c r="B179" s="30" t="str">
        <f>IF(ISBLANK(B172)," ",IF(B166&gt;=30,B169*B171/40/PI()/B172/B172," "))</f>
        <v xml:space="preserve"> </v>
      </c>
      <c r="C179" s="26" t="s">
        <v>47</v>
      </c>
      <c r="E179" s="3" t="s">
        <v>77</v>
      </c>
    </row>
    <row r="180" spans="1:11">
      <c r="A180" s="23" t="s">
        <v>52</v>
      </c>
      <c r="B180" s="30">
        <f>IF(ISBLANK(B170)," ",IF(B166&lt;30,SQRT(B169*B171*B173*3770/40/PI()/B174/B174),SQRT(B169*B171*B173/40/PI()/B175)))</f>
        <v>15.846552112529883</v>
      </c>
      <c r="C180" s="26" t="s">
        <v>42</v>
      </c>
      <c r="E180" s="3"/>
    </row>
    <row r="181" spans="1:11">
      <c r="A181" s="23" t="s">
        <v>53</v>
      </c>
      <c r="B181" s="30">
        <f>IF(ISBLANK(B170)," ",IF(B166&lt;30,SQRT(B169*B171*3770/40/PI()/B174/B174),SQRT(B169*B171/40/PI()/B175)))</f>
        <v>7.9232760562649416</v>
      </c>
      <c r="C181" s="26" t="s">
        <v>42</v>
      </c>
      <c r="E181" s="3"/>
    </row>
    <row r="182" spans="1:11">
      <c r="A182" s="23" t="s">
        <v>54</v>
      </c>
      <c r="B182" s="33" t="str">
        <f>IF(ISBLANK(B172)," ",IF(B166&lt;30,IF(B174&gt;B176,"○","×"),IF(AND(B166&gt;=30,B166&lt;76),IF(B175&gt;B177,"○","×"),IF(AND(B166&gt;=76,B166&lt;300),IF(B175&gt;B177,"○","×"),IF(AND(B166&gt;=300,B166&lt;1500),IF(B175&gt;B177,"○","×"),IF(B166&gt;=1500,IF(B175&gt;B177,"○","×")))))))</f>
        <v>○</v>
      </c>
      <c r="C182" s="26"/>
      <c r="E182" s="3"/>
    </row>
    <row r="183" spans="1:11">
      <c r="A183" s="23" t="s">
        <v>55</v>
      </c>
      <c r="B183" s="33" t="str">
        <f>IF(ISBLANK(B172)," ",IF(B166&lt;30,IF(B174&gt;B178,"○","×"),IF(AND(B166&gt;=30,B166&lt;300),IF(B175&gt;B179,"○","×"),IF(AND(B166&gt;=300,B166&lt;1500),IF(B175&gt;B179,"○","×"),IF(B166&gt;=1500,IF(B175&gt;B179,"○","×"))))))</f>
        <v>○</v>
      </c>
      <c r="C183" s="26"/>
      <c r="E183" s="3"/>
    </row>
    <row r="184" spans="1:11">
      <c r="E184" s="3"/>
    </row>
    <row r="185" spans="1:11">
      <c r="E185" s="3"/>
    </row>
    <row r="186" spans="1:11">
      <c r="E186" s="3"/>
    </row>
    <row r="187" spans="1:11">
      <c r="E187" s="17"/>
    </row>
    <row r="188" spans="1:11">
      <c r="A188" t="s">
        <v>87</v>
      </c>
      <c r="E188" t="s">
        <v>88</v>
      </c>
      <c r="F188" s="13"/>
      <c r="G188" s="13"/>
      <c r="H188" s="13"/>
      <c r="I188" s="14"/>
      <c r="J188" s="14"/>
      <c r="K188" s="15"/>
    </row>
    <row r="189" spans="1:11">
      <c r="A189" s="24" t="s">
        <v>27</v>
      </c>
      <c r="B189" s="24" t="s">
        <v>28</v>
      </c>
      <c r="C189" s="24" t="s">
        <v>29</v>
      </c>
      <c r="F189" s="13"/>
      <c r="G189" s="13"/>
      <c r="H189" s="13"/>
      <c r="I189" s="14"/>
      <c r="J189" s="14"/>
      <c r="K189" s="15"/>
    </row>
    <row r="190" spans="1:11">
      <c r="A190" s="23" t="s">
        <v>31</v>
      </c>
      <c r="B190" s="25">
        <v>29.7</v>
      </c>
      <c r="C190" s="26" t="s">
        <v>32</v>
      </c>
      <c r="E190" t="s">
        <v>3</v>
      </c>
      <c r="F190" s="13"/>
      <c r="G190" s="13"/>
      <c r="H190" s="13"/>
      <c r="I190" s="14"/>
      <c r="J190" s="14"/>
      <c r="K190" s="15"/>
    </row>
    <row r="191" spans="1:11">
      <c r="A191" s="23" t="s">
        <v>33</v>
      </c>
      <c r="B191" s="27">
        <v>1000</v>
      </c>
      <c r="C191" s="26" t="s">
        <v>34</v>
      </c>
      <c r="E191" s="37" t="s">
        <v>4</v>
      </c>
      <c r="F191" s="37"/>
      <c r="G191" s="37"/>
      <c r="H191" s="1" t="s">
        <v>89</v>
      </c>
      <c r="I191" s="1"/>
      <c r="J191" s="14"/>
      <c r="K191" s="15"/>
    </row>
    <row r="192" spans="1:11">
      <c r="A192" s="23" t="s">
        <v>35</v>
      </c>
      <c r="B192" s="28">
        <v>1.6</v>
      </c>
      <c r="C192" s="26" t="s">
        <v>36</v>
      </c>
      <c r="E192" s="37" t="s">
        <v>6</v>
      </c>
      <c r="F192" s="37"/>
      <c r="G192" s="37"/>
      <c r="H192" s="1" t="s">
        <v>90</v>
      </c>
      <c r="I192" s="1"/>
      <c r="J192" s="14"/>
      <c r="K192" s="15"/>
    </row>
    <row r="193" spans="1:11">
      <c r="A193" s="23" t="s">
        <v>37</v>
      </c>
      <c r="B193" s="29">
        <f>IF(ISBLANK(B192)," ",B191/POWER(10,B192/10))</f>
        <v>691.83097091893649</v>
      </c>
      <c r="C193" s="26" t="s">
        <v>34</v>
      </c>
      <c r="E193" s="37" t="s">
        <v>8</v>
      </c>
      <c r="F193" s="37"/>
      <c r="G193" s="37"/>
      <c r="H193" s="1" t="s">
        <v>9</v>
      </c>
      <c r="I193" s="1"/>
      <c r="J193" s="14"/>
      <c r="K193" s="15"/>
    </row>
    <row r="194" spans="1:11">
      <c r="A194" s="23" t="s">
        <v>38</v>
      </c>
      <c r="B194" s="28">
        <v>-20.21</v>
      </c>
      <c r="C194" s="26" t="s">
        <v>36</v>
      </c>
      <c r="E194" s="37" t="s">
        <v>10</v>
      </c>
      <c r="F194" s="37"/>
      <c r="G194" s="37"/>
      <c r="H194" s="1" t="s">
        <v>91</v>
      </c>
      <c r="I194" s="1" t="s">
        <v>12</v>
      </c>
      <c r="J194" s="14"/>
      <c r="K194" s="15"/>
    </row>
    <row r="195" spans="1:11">
      <c r="A195" s="23" t="s">
        <v>39</v>
      </c>
      <c r="B195" s="30">
        <f>IF(ISBLANK(B194)," ",POWER(10,B194/10))</f>
        <v>9.527961640236518E-3</v>
      </c>
      <c r="C195" s="26" t="s">
        <v>40</v>
      </c>
      <c r="E195" s="37" t="s">
        <v>13</v>
      </c>
      <c r="F195" s="37"/>
      <c r="G195" s="37"/>
      <c r="H195" s="1" t="s">
        <v>92</v>
      </c>
      <c r="I195" s="1" t="s">
        <v>93</v>
      </c>
      <c r="J195" s="14"/>
      <c r="K195" s="15"/>
    </row>
    <row r="196" spans="1:11">
      <c r="A196" s="23" t="s">
        <v>41</v>
      </c>
      <c r="B196" s="28">
        <v>9</v>
      </c>
      <c r="C196" s="26" t="s">
        <v>42</v>
      </c>
      <c r="F196" s="13"/>
      <c r="G196" s="13"/>
      <c r="H196" s="13"/>
      <c r="I196" s="14"/>
      <c r="J196" s="14"/>
      <c r="K196" s="15"/>
    </row>
    <row r="197" spans="1:11">
      <c r="A197" s="23" t="s">
        <v>43</v>
      </c>
      <c r="B197" s="31">
        <f>IF(ISBLANK(B196)," ",IF(B190&lt;76,4,2.56))</f>
        <v>4</v>
      </c>
      <c r="C197" s="32"/>
      <c r="E197" t="s">
        <v>62</v>
      </c>
      <c r="H197" s="13"/>
      <c r="I197" s="14"/>
      <c r="J197" s="14"/>
      <c r="K197" s="15"/>
    </row>
    <row r="198" spans="1:11" ht="15.4" customHeight="1">
      <c r="A198" s="23" t="s">
        <v>44</v>
      </c>
      <c r="B198" s="30">
        <f>IF(ISBLANK(B190)," ",IF(B190&lt;30,IF(B190&gt;3,824/B190,275)," "))</f>
        <v>27.744107744107744</v>
      </c>
      <c r="C198" s="26" t="s">
        <v>45</v>
      </c>
      <c r="F198" s="34" t="s">
        <v>64</v>
      </c>
      <c r="G198" s="34" t="s">
        <v>65</v>
      </c>
      <c r="H198" s="34" t="s">
        <v>66</v>
      </c>
      <c r="I198" s="34" t="s">
        <v>67</v>
      </c>
      <c r="J198" s="34" t="s">
        <v>68</v>
      </c>
      <c r="K198" s="34" t="s">
        <v>69</v>
      </c>
    </row>
    <row r="199" spans="1:11">
      <c r="A199" s="23" t="s">
        <v>46</v>
      </c>
      <c r="B199" s="30" t="str">
        <f>IF(ISBLANK(B190)," ",IF(B190&lt;30," ",IF(AND(B190&gt;=30,B190&lt;300),0.2,IF(AND(B190&gt;=300,B190&lt;1500),B190/1500,1))))</f>
        <v xml:space="preserve"> </v>
      </c>
      <c r="C199" s="26" t="s">
        <v>47</v>
      </c>
      <c r="F199" s="34"/>
      <c r="G199" s="34"/>
      <c r="H199" s="34"/>
      <c r="I199" s="34"/>
      <c r="J199" s="34"/>
      <c r="K199" s="34"/>
    </row>
    <row r="200" spans="1:11">
      <c r="A200" s="23" t="s">
        <v>48</v>
      </c>
      <c r="B200" s="30">
        <f>IF(ISBLANK(B196)," ",IF(B190&lt;30,SQRT(B193*B195*B197/40/PI()/B196/B196*3770)," "))</f>
        <v>3.1250230808845569</v>
      </c>
      <c r="C200" s="26" t="s">
        <v>45</v>
      </c>
      <c r="F200" s="8">
        <v>90</v>
      </c>
      <c r="G200" s="8">
        <v>-18.059999999999999</v>
      </c>
      <c r="H200" s="8">
        <f t="shared" ref="H200:H218" si="4">G200-2.15</f>
        <v>-20.209999999999997</v>
      </c>
      <c r="I200" s="9">
        <v>9</v>
      </c>
      <c r="J200" s="18">
        <v>1.0137</v>
      </c>
      <c r="K200" s="10" t="s">
        <v>70</v>
      </c>
    </row>
    <row r="201" spans="1:11">
      <c r="A201" s="23" t="s">
        <v>49</v>
      </c>
      <c r="B201" s="30" t="str">
        <f>IF(ISBLANK(B196)," ",IF(B190&lt;30," ",IF(AND(B190&gt;=30,B190&lt;76),B193*B195*B197/40/PI()/B196/B196,B193*B195*B197/40/PI()/B196/B196)))</f>
        <v xml:space="preserve"> </v>
      </c>
      <c r="C201" s="26" t="s">
        <v>47</v>
      </c>
      <c r="F201" s="1">
        <v>80</v>
      </c>
      <c r="G201" s="1">
        <v>-1.52</v>
      </c>
      <c r="H201" s="1">
        <f t="shared" si="4"/>
        <v>-3.67</v>
      </c>
      <c r="I201" s="6">
        <f t="shared" ref="I201:I217" si="5">17/SIN(RADIANS(F201))</f>
        <v>17.262252402057666</v>
      </c>
      <c r="J201" s="6">
        <v>6.81</v>
      </c>
      <c r="K201" s="7" t="s">
        <v>70</v>
      </c>
    </row>
    <row r="202" spans="1:11">
      <c r="A202" s="23" t="s">
        <v>50</v>
      </c>
      <c r="B202" s="30">
        <f>IF(ISBLANK(B196)," ",IF(B190&lt;30,SQRT(B193*B195/40/PI()/B196/B196*3770)," "))</f>
        <v>1.5625115404422785</v>
      </c>
      <c r="C202" s="26" t="s">
        <v>45</v>
      </c>
      <c r="F202" s="1">
        <v>70</v>
      </c>
      <c r="G202" s="1">
        <v>-1.55</v>
      </c>
      <c r="H202" s="1">
        <f t="shared" si="4"/>
        <v>-3.7</v>
      </c>
      <c r="I202" s="6">
        <f t="shared" si="5"/>
        <v>18.091022132090508</v>
      </c>
      <c r="J202" s="6">
        <v>6.7830000000000004</v>
      </c>
      <c r="K202" s="7" t="s">
        <v>70</v>
      </c>
    </row>
    <row r="203" spans="1:11">
      <c r="A203" s="23" t="s">
        <v>51</v>
      </c>
      <c r="B203" s="30" t="str">
        <f>IF(ISBLANK(B196)," ",IF(B190&gt;=30,B193*B195/40/PI()/B196/B196," "))</f>
        <v xml:space="preserve"> </v>
      </c>
      <c r="C203" s="26" t="s">
        <v>47</v>
      </c>
      <c r="F203" s="1">
        <v>60</v>
      </c>
      <c r="G203" s="1">
        <v>-4.09</v>
      </c>
      <c r="H203" s="1">
        <f t="shared" si="4"/>
        <v>-6.24</v>
      </c>
      <c r="I203" s="6">
        <f t="shared" si="5"/>
        <v>19.629909152447276</v>
      </c>
      <c r="J203" s="6">
        <v>5.0629999999999997</v>
      </c>
      <c r="K203" s="7" t="s">
        <v>70</v>
      </c>
    </row>
    <row r="204" spans="1:11">
      <c r="A204" s="23" t="s">
        <v>52</v>
      </c>
      <c r="B204" s="30">
        <f>IF(ISBLANK(B194)," ",IF(B190&lt;30,SQRT(B193*B195*B197*3770/40/PI()/B198/B198),SQRT(B193*B195*B197/40/PI()/B199)))</f>
        <v>1.0137362494180124</v>
      </c>
      <c r="C204" s="26" t="s">
        <v>42</v>
      </c>
      <c r="F204" s="1">
        <v>50</v>
      </c>
      <c r="G204" s="1">
        <v>-5.8</v>
      </c>
      <c r="H204" s="1">
        <f t="shared" si="4"/>
        <v>-7.9499999999999993</v>
      </c>
      <c r="I204" s="6">
        <f t="shared" si="5"/>
        <v>22.191923918648737</v>
      </c>
      <c r="J204" s="6">
        <v>4.1584000000000003</v>
      </c>
      <c r="K204" s="7" t="s">
        <v>70</v>
      </c>
    </row>
    <row r="205" spans="1:11">
      <c r="A205" s="23" t="s">
        <v>53</v>
      </c>
      <c r="B205" s="30">
        <f>IF(ISBLANK(B194)," ",IF(B190&lt;30,SQRT(B193*B195*3770/40/PI()/B198/B198),SQRT(B193*B195/40/PI()/B199)))</f>
        <v>0.50686812470900622</v>
      </c>
      <c r="C205" s="26" t="s">
        <v>42</v>
      </c>
      <c r="F205" s="1">
        <v>40</v>
      </c>
      <c r="G205" s="1">
        <v>3.37</v>
      </c>
      <c r="H205" s="1">
        <f t="shared" si="4"/>
        <v>1.2200000000000002</v>
      </c>
      <c r="I205" s="6">
        <f t="shared" si="5"/>
        <v>26.447305056627012</v>
      </c>
      <c r="J205" s="6">
        <v>11.95</v>
      </c>
      <c r="K205" s="7" t="s">
        <v>70</v>
      </c>
    </row>
    <row r="206" spans="1:11">
      <c r="A206" s="23" t="s">
        <v>54</v>
      </c>
      <c r="B206" s="33" t="str">
        <f>IF(ISBLANK(B196)," ",IF(B190&lt;30,IF(B198&gt;B200,"○","×"),IF(AND(B190&gt;=30,B190&lt;76),IF(B199&gt;B201,"○","×"),IF(AND(B190&gt;=76,B190&lt;300),IF(B199&gt;B201,"○","×"),IF(AND(B190&gt;=300,B190&lt;1500),IF(B199&gt;B201,"○","×"),IF(B190&gt;=1500,IF(B199&gt;B201,"○","×")))))))</f>
        <v>○</v>
      </c>
      <c r="C206" s="26"/>
      <c r="F206" s="1">
        <v>30</v>
      </c>
      <c r="G206" s="1">
        <v>8.1300000000000008</v>
      </c>
      <c r="H206" s="1">
        <f t="shared" si="4"/>
        <v>5.98</v>
      </c>
      <c r="I206" s="6">
        <f t="shared" si="5"/>
        <v>34.000000000000007</v>
      </c>
      <c r="J206" s="6">
        <v>20.67</v>
      </c>
      <c r="K206" s="7" t="s">
        <v>70</v>
      </c>
    </row>
    <row r="207" spans="1:11">
      <c r="A207" s="23" t="s">
        <v>55</v>
      </c>
      <c r="B207" s="33" t="str">
        <f>IF(ISBLANK(B196)," ",IF(B190&lt;30,IF(B198&gt;B202,"○","×"),IF(AND(B190&gt;=30,B190&lt;300),IF(B199&gt;B203,"○","×"),IF(AND(B190&gt;=300,B190&lt;1500),IF(B199&gt;B203,"○","×"),IF(B190&gt;=1500,IF(B199&gt;B203,"○","×"))))))</f>
        <v>○</v>
      </c>
      <c r="C207" s="26"/>
      <c r="F207" s="1">
        <v>20</v>
      </c>
      <c r="G207" s="1">
        <v>10.56</v>
      </c>
      <c r="H207" s="1">
        <f t="shared" si="4"/>
        <v>8.41</v>
      </c>
      <c r="I207" s="6">
        <f t="shared" si="5"/>
        <v>49.704674802772487</v>
      </c>
      <c r="J207" s="6">
        <v>27.347999999999999</v>
      </c>
      <c r="K207" s="7" t="s">
        <v>70</v>
      </c>
    </row>
    <row r="208" spans="1:11">
      <c r="F208" s="1">
        <v>10</v>
      </c>
      <c r="G208" s="1">
        <v>11.75</v>
      </c>
      <c r="H208" s="1">
        <f t="shared" si="4"/>
        <v>9.6</v>
      </c>
      <c r="I208" s="6">
        <f t="shared" si="5"/>
        <v>97.899098213441775</v>
      </c>
      <c r="J208" s="6">
        <v>31.36</v>
      </c>
      <c r="K208" s="7" t="s">
        <v>70</v>
      </c>
    </row>
    <row r="209" spans="1:11">
      <c r="A209" s="35" t="s">
        <v>85</v>
      </c>
      <c r="B209" s="35"/>
      <c r="C209" s="35"/>
      <c r="D209" s="35"/>
      <c r="F209" s="1">
        <v>9</v>
      </c>
      <c r="G209" s="1">
        <v>11.82</v>
      </c>
      <c r="H209" s="1">
        <f t="shared" si="4"/>
        <v>9.67</v>
      </c>
      <c r="I209" s="6">
        <f t="shared" si="5"/>
        <v>108.67170476549424</v>
      </c>
      <c r="J209" s="6">
        <v>31.62</v>
      </c>
      <c r="K209" s="7" t="s">
        <v>70</v>
      </c>
    </row>
    <row r="210" spans="1:11">
      <c r="A210" s="35" t="s">
        <v>86</v>
      </c>
      <c r="B210" s="35"/>
      <c r="C210" s="35"/>
      <c r="D210" s="35"/>
      <c r="F210" s="1">
        <v>8</v>
      </c>
      <c r="G210" s="1">
        <v>11.88</v>
      </c>
      <c r="H210" s="1">
        <f t="shared" si="4"/>
        <v>9.73</v>
      </c>
      <c r="I210" s="6">
        <f t="shared" si="5"/>
        <v>122.15004108357122</v>
      </c>
      <c r="J210" s="6">
        <v>31.62</v>
      </c>
      <c r="K210" s="7" t="s">
        <v>70</v>
      </c>
    </row>
    <row r="211" spans="1:11">
      <c r="A211" s="24" t="s">
        <v>27</v>
      </c>
      <c r="B211" s="24" t="s">
        <v>28</v>
      </c>
      <c r="C211" s="24" t="s">
        <v>29</v>
      </c>
      <c r="F211" s="1">
        <v>7</v>
      </c>
      <c r="G211" s="1">
        <v>11.93</v>
      </c>
      <c r="H211" s="1">
        <f t="shared" si="4"/>
        <v>9.7799999999999994</v>
      </c>
      <c r="I211" s="6">
        <f t="shared" si="5"/>
        <v>139.49365381812635</v>
      </c>
      <c r="J211" s="6">
        <v>32.090000000000003</v>
      </c>
      <c r="K211" s="7" t="s">
        <v>70</v>
      </c>
    </row>
    <row r="212" spans="1:11">
      <c r="A212" s="23" t="s">
        <v>31</v>
      </c>
      <c r="B212" s="25">
        <v>29.7</v>
      </c>
      <c r="C212" s="26" t="s">
        <v>32</v>
      </c>
      <c r="F212" s="1">
        <v>6</v>
      </c>
      <c r="G212" s="1">
        <v>11.98</v>
      </c>
      <c r="H212" s="1">
        <f t="shared" si="4"/>
        <v>9.83</v>
      </c>
      <c r="I212" s="6">
        <f t="shared" si="5"/>
        <v>162.63512796959566</v>
      </c>
      <c r="J212" s="6">
        <v>32.090000000000003</v>
      </c>
      <c r="K212" s="7" t="s">
        <v>70</v>
      </c>
    </row>
    <row r="213" spans="1:11">
      <c r="A213" s="23" t="s">
        <v>33</v>
      </c>
      <c r="B213" s="27">
        <v>1000</v>
      </c>
      <c r="C213" s="26" t="s">
        <v>34</v>
      </c>
      <c r="F213" s="1">
        <v>5</v>
      </c>
      <c r="G213" s="1">
        <v>12.02</v>
      </c>
      <c r="H213" s="1">
        <f t="shared" si="4"/>
        <v>9.8699999999999992</v>
      </c>
      <c r="I213" s="6">
        <f t="shared" si="5"/>
        <v>195.05312517638757</v>
      </c>
      <c r="J213" s="6">
        <v>32.465699999999998</v>
      </c>
      <c r="K213" s="7" t="s">
        <v>70</v>
      </c>
    </row>
    <row r="214" spans="1:11">
      <c r="A214" s="23" t="s">
        <v>35</v>
      </c>
      <c r="B214" s="28">
        <v>1.6</v>
      </c>
      <c r="C214" s="26" t="s">
        <v>36</v>
      </c>
      <c r="F214" s="1">
        <v>4</v>
      </c>
      <c r="G214" s="1">
        <v>12.05</v>
      </c>
      <c r="H214" s="1">
        <f t="shared" si="4"/>
        <v>9.9</v>
      </c>
      <c r="I214" s="6">
        <f t="shared" si="5"/>
        <v>243.70497944546247</v>
      </c>
      <c r="J214" s="6">
        <v>32.47</v>
      </c>
      <c r="K214" s="7" t="s">
        <v>70</v>
      </c>
    </row>
    <row r="215" spans="1:11">
      <c r="A215" s="23" t="s">
        <v>37</v>
      </c>
      <c r="B215" s="29">
        <f>IF(ISBLANK(B214)," ",B213/POWER(10,B214/10))</f>
        <v>691.83097091893649</v>
      </c>
      <c r="C215" s="26" t="s">
        <v>34</v>
      </c>
      <c r="F215" s="1">
        <v>3</v>
      </c>
      <c r="G215" s="1">
        <v>12.07</v>
      </c>
      <c r="H215" s="1">
        <f t="shared" si="4"/>
        <v>9.92</v>
      </c>
      <c r="I215" s="6">
        <f t="shared" si="5"/>
        <v>324.82448435805577</v>
      </c>
      <c r="J215" s="6">
        <v>32.47</v>
      </c>
      <c r="K215" s="7" t="s">
        <v>70</v>
      </c>
    </row>
    <row r="216" spans="1:11">
      <c r="A216" s="23" t="s">
        <v>38</v>
      </c>
      <c r="B216" s="28">
        <v>5.98</v>
      </c>
      <c r="C216" s="26" t="s">
        <v>36</v>
      </c>
      <c r="F216" s="1">
        <v>2</v>
      </c>
      <c r="G216" s="1">
        <v>12.09</v>
      </c>
      <c r="H216" s="1">
        <f t="shared" si="4"/>
        <v>9.94</v>
      </c>
      <c r="I216" s="6">
        <f t="shared" si="5"/>
        <v>487.113041913345</v>
      </c>
      <c r="J216" s="6">
        <v>32.47</v>
      </c>
      <c r="K216" s="7" t="s">
        <v>70</v>
      </c>
    </row>
    <row r="217" spans="1:11">
      <c r="A217" s="23" t="s">
        <v>39</v>
      </c>
      <c r="B217" s="30">
        <f>IF(ISBLANK(B216)," ",POWER(10,B216/10))</f>
        <v>3.9627803425543964</v>
      </c>
      <c r="C217" s="26" t="s">
        <v>40</v>
      </c>
      <c r="F217" s="1">
        <v>1</v>
      </c>
      <c r="G217" s="1">
        <v>12.1</v>
      </c>
      <c r="H217" s="1">
        <f t="shared" si="4"/>
        <v>9.9499999999999993</v>
      </c>
      <c r="I217" s="6">
        <f t="shared" si="5"/>
        <v>974.07770447535313</v>
      </c>
      <c r="J217" s="6">
        <v>32.840000000000003</v>
      </c>
      <c r="K217" s="7" t="s">
        <v>70</v>
      </c>
    </row>
    <row r="218" spans="1:11">
      <c r="A218" s="23" t="s">
        <v>41</v>
      </c>
      <c r="B218" s="28">
        <v>34</v>
      </c>
      <c r="C218" s="26" t="s">
        <v>42</v>
      </c>
      <c r="F218" s="1">
        <v>0</v>
      </c>
      <c r="G218" s="1">
        <v>12.11</v>
      </c>
      <c r="H218" s="1">
        <f t="shared" si="4"/>
        <v>9.9599999999999991</v>
      </c>
      <c r="I218" s="19" t="s">
        <v>71</v>
      </c>
      <c r="J218" s="1">
        <v>32.840000000000003</v>
      </c>
      <c r="K218" s="7" t="s">
        <v>70</v>
      </c>
    </row>
    <row r="219" spans="1:11">
      <c r="A219" s="23" t="s">
        <v>43</v>
      </c>
      <c r="B219" s="31">
        <f>IF(ISBLANK(B218)," ",IF(B212&lt;76,4,2.56))</f>
        <v>4</v>
      </c>
      <c r="C219" s="32"/>
      <c r="F219" s="1"/>
      <c r="G219" s="1"/>
      <c r="H219" s="1"/>
      <c r="I219" s="19"/>
      <c r="J219" s="1"/>
      <c r="K219" s="7"/>
    </row>
    <row r="220" spans="1:11">
      <c r="A220" s="23" t="s">
        <v>44</v>
      </c>
      <c r="B220" s="30">
        <f>IF(ISBLANK(B212)," ",IF(B212&lt;30,IF(B212&gt;3,824/B212,275)," "))</f>
        <v>27.744107744107744</v>
      </c>
      <c r="C220" s="26" t="s">
        <v>45</v>
      </c>
      <c r="E220" s="35" t="s">
        <v>72</v>
      </c>
      <c r="F220" s="35"/>
      <c r="G220" s="35"/>
      <c r="H220" s="35"/>
      <c r="I220" s="35"/>
      <c r="J220" s="35"/>
      <c r="K220" s="35"/>
    </row>
    <row r="221" spans="1:11">
      <c r="A221" s="23" t="s">
        <v>46</v>
      </c>
      <c r="B221" s="30" t="str">
        <f>IF(ISBLANK(B212)," ",IF(B212&lt;30," ",IF(AND(B212&gt;=30,B212&lt;300),0.2,IF(AND(B212&gt;=300,B212&lt;1500),B212/1500,1))))</f>
        <v xml:space="preserve"> </v>
      </c>
      <c r="C221" s="26" t="s">
        <v>47</v>
      </c>
      <c r="E221" s="35" t="s">
        <v>73</v>
      </c>
      <c r="F221" s="35"/>
      <c r="G221" s="35"/>
      <c r="H221" s="35"/>
      <c r="I221" s="35"/>
      <c r="J221" s="35"/>
      <c r="K221" s="35"/>
    </row>
    <row r="222" spans="1:11">
      <c r="A222" s="23" t="s">
        <v>48</v>
      </c>
      <c r="B222" s="30">
        <f>IF(ISBLANK(B218)," ",IF(B212&lt;30,SQRT(B215*B217*B219/40/PI()/B218/B218*3770)," "))</f>
        <v>16.870067555747138</v>
      </c>
      <c r="C222" s="26" t="s">
        <v>45</v>
      </c>
      <c r="E222" s="36" t="s">
        <v>74</v>
      </c>
      <c r="F222" s="36"/>
      <c r="G222" s="36"/>
      <c r="H222" s="36"/>
      <c r="I222" s="36"/>
      <c r="J222" s="36"/>
      <c r="K222" s="36"/>
    </row>
    <row r="223" spans="1:11">
      <c r="A223" s="23" t="s">
        <v>49</v>
      </c>
      <c r="B223" s="30" t="str">
        <f>IF(ISBLANK(B218)," ",IF(B212&lt;30," ",IF(AND(B212&gt;=30,B212&lt;76),B215*B217*B219/40/PI()/B218/B218,B215*B217*B219/40/PI()/B218/B218)))</f>
        <v xml:space="preserve"> </v>
      </c>
      <c r="C223" s="26" t="s">
        <v>47</v>
      </c>
      <c r="E223" s="35" t="s">
        <v>94</v>
      </c>
      <c r="F223" s="35"/>
      <c r="G223" s="35"/>
      <c r="H223" s="35"/>
      <c r="I223" s="35"/>
      <c r="J223" s="35"/>
      <c r="K223" s="35"/>
    </row>
    <row r="224" spans="1:11">
      <c r="A224" s="23" t="s">
        <v>50</v>
      </c>
      <c r="B224" s="30">
        <f>IF(ISBLANK(B218)," ",IF(B212&lt;30,SQRT(B215*B217/40/PI()/B218/B218*3770)," "))</f>
        <v>8.4350337778735689</v>
      </c>
      <c r="C224" s="26" t="s">
        <v>45</v>
      </c>
      <c r="E224" s="35" t="s">
        <v>76</v>
      </c>
      <c r="F224" s="35"/>
      <c r="G224" s="35"/>
      <c r="H224" s="35"/>
      <c r="I224" s="35"/>
      <c r="J224" s="35"/>
      <c r="K224" s="35"/>
    </row>
    <row r="225" spans="1:14">
      <c r="A225" s="23" t="s">
        <v>51</v>
      </c>
      <c r="B225" s="30" t="str">
        <f>IF(ISBLANK(B218)," ",IF(B212&gt;=30,B215*B217/40/PI()/B218/B218," "))</f>
        <v xml:space="preserve"> </v>
      </c>
      <c r="C225" s="26" t="s">
        <v>47</v>
      </c>
      <c r="E225" s="3" t="s">
        <v>77</v>
      </c>
    </row>
    <row r="226" spans="1:14">
      <c r="A226" s="23" t="s">
        <v>52</v>
      </c>
      <c r="B226" s="30">
        <f>IF(ISBLANK(B216)," ",IF(B212&lt;30,SQRT(B215*B217*B219*3770/40/PI()/B220/B220),SQRT(B215*B217*B219/40/PI()/B221)))</f>
        <v>20.674022108972647</v>
      </c>
      <c r="C226" s="26" t="s">
        <v>42</v>
      </c>
    </row>
    <row r="227" spans="1:14">
      <c r="A227" s="23" t="s">
        <v>53</v>
      </c>
      <c r="B227" s="30">
        <f>IF(ISBLANK(B216)," ",IF(B212&lt;30,SQRT(B215*B217*3770/40/PI()/B220/B220),SQRT(B215*B217/40/PI()/B221)))</f>
        <v>10.337011054486323</v>
      </c>
      <c r="C227" s="26" t="s">
        <v>42</v>
      </c>
    </row>
    <row r="228" spans="1:14">
      <c r="A228" s="23" t="s">
        <v>54</v>
      </c>
      <c r="B228" s="33" t="str">
        <f>IF(ISBLANK(B218)," ",IF(B212&lt;30,IF(B220&gt;B222,"○","×"),IF(AND(B212&gt;=30,B212&lt;76),IF(B221&gt;B223,"○","×"),IF(AND(B212&gt;=76,B212&lt;300),IF(B221&gt;B223,"○","×"),IF(AND(B212&gt;=300,B212&lt;1500),IF(B221&gt;B223,"○","×"),IF(B212&gt;=1500,IF(B221&gt;B223,"○","×")))))))</f>
        <v>○</v>
      </c>
      <c r="C228" s="26"/>
    </row>
    <row r="229" spans="1:14">
      <c r="A229" s="23" t="s">
        <v>55</v>
      </c>
      <c r="B229" s="33" t="str">
        <f>IF(ISBLANK(B218)," ",IF(B212&lt;30,IF(B220&gt;B224,"○","×"),IF(AND(B212&gt;=30,B212&lt;300),IF(B221&gt;B225,"○","×"),IF(AND(B212&gt;=300,B212&lt;1500),IF(B221&gt;B225,"○","×"),IF(B212&gt;=1500,IF(B221&gt;B225,"○","×"))))))</f>
        <v>○</v>
      </c>
      <c r="C229" s="26"/>
    </row>
    <row r="233" spans="1:14">
      <c r="A233" t="s">
        <v>87</v>
      </c>
      <c r="E233" t="s">
        <v>95</v>
      </c>
      <c r="F233" s="13"/>
      <c r="G233" s="13"/>
      <c r="H233" s="13"/>
      <c r="I233" s="14"/>
      <c r="J233" s="14"/>
      <c r="K233" s="15"/>
    </row>
    <row r="234" spans="1:14">
      <c r="A234" s="24" t="s">
        <v>27</v>
      </c>
      <c r="B234" s="24" t="s">
        <v>28</v>
      </c>
      <c r="C234" s="24" t="s">
        <v>29</v>
      </c>
      <c r="F234" s="13"/>
      <c r="G234" s="13"/>
      <c r="H234" s="13"/>
      <c r="I234" s="14"/>
      <c r="J234" s="14"/>
      <c r="K234" s="15"/>
    </row>
    <row r="235" spans="1:14">
      <c r="A235" s="23" t="s">
        <v>31</v>
      </c>
      <c r="B235" s="25">
        <v>21.45</v>
      </c>
      <c r="C235" s="26" t="s">
        <v>32</v>
      </c>
      <c r="E235" t="s">
        <v>3</v>
      </c>
      <c r="F235" s="13"/>
      <c r="G235" s="13"/>
      <c r="H235" s="13"/>
      <c r="I235" s="14"/>
      <c r="J235" s="14"/>
      <c r="K235" s="15"/>
    </row>
    <row r="236" spans="1:14">
      <c r="A236" s="23" t="s">
        <v>33</v>
      </c>
      <c r="B236" s="27">
        <v>1000</v>
      </c>
      <c r="C236" s="26" t="s">
        <v>34</v>
      </c>
      <c r="E236" s="37" t="s">
        <v>4</v>
      </c>
      <c r="F236" s="37"/>
      <c r="G236" s="37"/>
      <c r="H236" s="1" t="s">
        <v>96</v>
      </c>
      <c r="I236" s="1"/>
      <c r="J236" s="14"/>
      <c r="K236" s="15"/>
    </row>
    <row r="237" spans="1:14">
      <c r="A237" s="23" t="s">
        <v>35</v>
      </c>
      <c r="B237" s="28">
        <v>1.1000000000000001</v>
      </c>
      <c r="C237" s="26" t="s">
        <v>36</v>
      </c>
      <c r="E237" s="37" t="s">
        <v>6</v>
      </c>
      <c r="F237" s="37"/>
      <c r="G237" s="37"/>
      <c r="H237" s="1" t="s">
        <v>97</v>
      </c>
      <c r="I237" s="1"/>
      <c r="J237" s="14"/>
      <c r="K237" s="15"/>
    </row>
    <row r="238" spans="1:14">
      <c r="A238" s="23" t="s">
        <v>37</v>
      </c>
      <c r="B238" s="29">
        <f>IF(ISBLANK(B237)," ",B236/POWER(10,B237/10))</f>
        <v>776.24711662869174</v>
      </c>
      <c r="C238" s="26" t="s">
        <v>34</v>
      </c>
      <c r="E238" s="37" t="s">
        <v>8</v>
      </c>
      <c r="F238" s="37"/>
      <c r="G238" s="37"/>
      <c r="H238" s="1" t="s">
        <v>9</v>
      </c>
      <c r="I238" s="1"/>
      <c r="J238" s="14"/>
      <c r="K238" s="15"/>
      <c r="L238" s="20"/>
      <c r="M238" s="20"/>
      <c r="N238" s="20"/>
    </row>
    <row r="239" spans="1:14">
      <c r="A239" s="23" t="s">
        <v>38</v>
      </c>
      <c r="B239" s="28">
        <v>0.22</v>
      </c>
      <c r="C239" s="26" t="s">
        <v>36</v>
      </c>
      <c r="E239" s="37" t="s">
        <v>10</v>
      </c>
      <c r="F239" s="37"/>
      <c r="G239" s="37"/>
      <c r="H239" s="1" t="s">
        <v>98</v>
      </c>
      <c r="I239" s="1" t="s">
        <v>12</v>
      </c>
      <c r="J239" s="14"/>
      <c r="K239" s="15"/>
    </row>
    <row r="240" spans="1:14">
      <c r="A240" s="23" t="s">
        <v>39</v>
      </c>
      <c r="B240" s="30">
        <f>IF(ISBLANK(B239)," ",POWER(10,B239/10))</f>
        <v>1.0519618738232228</v>
      </c>
      <c r="C240" s="26" t="s">
        <v>40</v>
      </c>
      <c r="E240" s="37" t="s">
        <v>13</v>
      </c>
      <c r="F240" s="37"/>
      <c r="G240" s="37"/>
      <c r="H240" s="1" t="s">
        <v>99</v>
      </c>
      <c r="I240" s="1" t="s">
        <v>100</v>
      </c>
      <c r="J240" s="14"/>
      <c r="K240" s="15"/>
    </row>
    <row r="241" spans="1:11">
      <c r="A241" s="23" t="s">
        <v>41</v>
      </c>
      <c r="B241" s="28">
        <v>17.7</v>
      </c>
      <c r="C241" s="26" t="s">
        <v>42</v>
      </c>
      <c r="F241" s="13"/>
      <c r="G241" s="13"/>
      <c r="H241" s="13"/>
      <c r="I241" s="14"/>
      <c r="J241" s="14"/>
      <c r="K241" s="15"/>
    </row>
    <row r="242" spans="1:11">
      <c r="A242" s="23" t="s">
        <v>43</v>
      </c>
      <c r="B242" s="31">
        <f>IF(ISBLANK(B241)," ",IF(B235&lt;76,4,2.56))</f>
        <v>4</v>
      </c>
      <c r="C242" s="32"/>
      <c r="E242" t="s">
        <v>62</v>
      </c>
      <c r="H242" s="13"/>
      <c r="I242" s="14"/>
      <c r="J242" s="14"/>
      <c r="K242" s="15"/>
    </row>
    <row r="243" spans="1:11" ht="15.4" customHeight="1">
      <c r="A243" s="23" t="s">
        <v>44</v>
      </c>
      <c r="B243" s="30">
        <f>IF(ISBLANK(B235)," ",IF(B235&lt;30,IF(B235&gt;3,824/B235,275)," "))</f>
        <v>38.414918414918418</v>
      </c>
      <c r="C243" s="26" t="s">
        <v>45</v>
      </c>
      <c r="F243" s="34" t="s">
        <v>64</v>
      </c>
      <c r="G243" s="34" t="s">
        <v>65</v>
      </c>
      <c r="H243" s="34" t="s">
        <v>66</v>
      </c>
      <c r="I243" s="34" t="s">
        <v>67</v>
      </c>
      <c r="J243" s="34" t="s">
        <v>68</v>
      </c>
      <c r="K243" s="34" t="s">
        <v>69</v>
      </c>
    </row>
    <row r="244" spans="1:11">
      <c r="A244" s="23" t="s">
        <v>46</v>
      </c>
      <c r="B244" s="30" t="str">
        <f>IF(ISBLANK(B235)," ",IF(B235&lt;30," ",IF(AND(B235&gt;=30,B235&lt;300),0.2,IF(AND(B235&gt;=300,B235&lt;1500),B235/1500,1))))</f>
        <v xml:space="preserve"> </v>
      </c>
      <c r="C244" s="26" t="s">
        <v>47</v>
      </c>
      <c r="F244" s="34"/>
      <c r="G244" s="34"/>
      <c r="H244" s="34"/>
      <c r="I244" s="34"/>
      <c r="J244" s="34"/>
      <c r="K244" s="34"/>
    </row>
    <row r="245" spans="1:11">
      <c r="A245" s="23" t="s">
        <v>48</v>
      </c>
      <c r="B245" s="30">
        <f>IF(ISBLANK(B241)," ",IF(B235&lt;30,SQRT(B238*B240*B242/40/PI()/B241/B241*3770)," "))</f>
        <v>17.685708899065155</v>
      </c>
      <c r="C245" s="26" t="s">
        <v>45</v>
      </c>
      <c r="F245" s="8">
        <v>90</v>
      </c>
      <c r="G245" s="8">
        <v>2.37</v>
      </c>
      <c r="H245" s="8">
        <f t="shared" ref="H245:H263" si="6">G245-2.15</f>
        <v>0.2200000000000002</v>
      </c>
      <c r="I245" s="9">
        <v>17.7</v>
      </c>
      <c r="J245" s="18">
        <v>8.15</v>
      </c>
      <c r="K245" s="10" t="s">
        <v>70</v>
      </c>
    </row>
    <row r="246" spans="1:11">
      <c r="A246" s="23" t="s">
        <v>49</v>
      </c>
      <c r="B246" s="30" t="str">
        <f>IF(ISBLANK(B241)," ",IF(B235&lt;30," ",IF(AND(B235&gt;=30,B235&lt;76),B238*B240*B242/40/PI()/B241/B241,B238*B240*B242/40/PI()/B241/B241)))</f>
        <v xml:space="preserve"> </v>
      </c>
      <c r="C246" s="26" t="s">
        <v>47</v>
      </c>
      <c r="F246" s="1">
        <v>80</v>
      </c>
      <c r="G246" s="1">
        <v>2.19</v>
      </c>
      <c r="H246" s="1">
        <f t="shared" si="6"/>
        <v>4.0000000000000036E-2</v>
      </c>
      <c r="I246" s="6">
        <f t="shared" ref="I246:I262" si="7">25.7/SIN(RADIANS(F246))</f>
        <v>26.096463925463645</v>
      </c>
      <c r="J246" s="6">
        <v>7.95</v>
      </c>
      <c r="K246" s="7" t="s">
        <v>70</v>
      </c>
    </row>
    <row r="247" spans="1:11">
      <c r="A247" s="23" t="s">
        <v>50</v>
      </c>
      <c r="B247" s="30">
        <f>IF(ISBLANK(B241)," ",IF(B235&lt;30,SQRT(B238*B240/40/PI()/B241/B241*3770)," "))</f>
        <v>8.8428544495325774</v>
      </c>
      <c r="C247" s="26" t="s">
        <v>45</v>
      </c>
      <c r="F247" s="1">
        <v>70</v>
      </c>
      <c r="G247" s="1">
        <v>1.62</v>
      </c>
      <c r="H247" s="1">
        <f t="shared" si="6"/>
        <v>-0.5299999999999998</v>
      </c>
      <c r="I247" s="6">
        <f t="shared" si="7"/>
        <v>27.349368752630944</v>
      </c>
      <c r="J247" s="6">
        <v>7.5</v>
      </c>
      <c r="K247" s="7" t="s">
        <v>70</v>
      </c>
    </row>
    <row r="248" spans="1:11">
      <c r="A248" s="23" t="s">
        <v>51</v>
      </c>
      <c r="B248" s="30" t="str">
        <f>IF(ISBLANK(B241)," ",IF(B235&gt;=30,B238*B240/40/PI()/B241/B241," "))</f>
        <v xml:space="preserve"> </v>
      </c>
      <c r="C248" s="26" t="s">
        <v>47</v>
      </c>
      <c r="F248" s="1">
        <v>60</v>
      </c>
      <c r="G248" s="1">
        <v>0.62</v>
      </c>
      <c r="H248" s="1">
        <f t="shared" si="6"/>
        <v>-1.5299999999999998</v>
      </c>
      <c r="I248" s="6">
        <f t="shared" si="7"/>
        <v>29.675803836346766</v>
      </c>
      <c r="J248" s="6">
        <v>6.68</v>
      </c>
      <c r="K248" s="7" t="s">
        <v>70</v>
      </c>
    </row>
    <row r="249" spans="1:11">
      <c r="A249" s="23" t="s">
        <v>52</v>
      </c>
      <c r="B249" s="30">
        <f>IF(ISBLANK(B239)," ",IF(B235&lt;30,SQRT(B238*B240*B242*3770/40/PI()/B243/B243),SQRT(B238*B240*B242/40/PI()/B244)))</f>
        <v>8.1488406179169548</v>
      </c>
      <c r="C249" s="26" t="s">
        <v>42</v>
      </c>
      <c r="F249" s="1">
        <v>50</v>
      </c>
      <c r="G249" s="1">
        <v>3.72</v>
      </c>
      <c r="H249" s="1">
        <f t="shared" si="6"/>
        <v>1.5700000000000003</v>
      </c>
      <c r="I249" s="6">
        <f t="shared" si="7"/>
        <v>33.548967335839563</v>
      </c>
      <c r="J249" s="6">
        <v>9.5500000000000007</v>
      </c>
      <c r="K249" s="7" t="s">
        <v>70</v>
      </c>
    </row>
    <row r="250" spans="1:11">
      <c r="A250" s="23" t="s">
        <v>53</v>
      </c>
      <c r="B250" s="30">
        <f>IF(ISBLANK(B239)," ",IF(B235&lt;30,SQRT(B238*B240*3770/40/PI()/B243/B243),SQRT(B238*B240/40/PI()/B244)))</f>
        <v>4.0744203089584774</v>
      </c>
      <c r="C250" s="26" t="s">
        <v>42</v>
      </c>
      <c r="F250" s="1">
        <v>40</v>
      </c>
      <c r="G250" s="1">
        <v>7.01</v>
      </c>
      <c r="H250" s="1">
        <f t="shared" si="6"/>
        <v>4.8599999999999994</v>
      </c>
      <c r="I250" s="6">
        <f t="shared" si="7"/>
        <v>39.982102350312601</v>
      </c>
      <c r="J250" s="6">
        <v>13.9</v>
      </c>
      <c r="K250" s="7" t="s">
        <v>70</v>
      </c>
    </row>
    <row r="251" spans="1:11">
      <c r="A251" s="23" t="s">
        <v>54</v>
      </c>
      <c r="B251" s="33" t="str">
        <f>IF(ISBLANK(B241)," ",IF(B235&lt;30,IF(B243&gt;B245,"○","×"),IF(AND(B235&gt;=30,B235&lt;76),IF(B244&gt;B246,"○","×"),IF(AND(B235&gt;=76,B235&lt;300),IF(B244&gt;B246,"○","×"),IF(AND(B235&gt;=300,B235&lt;1500),IF(B244&gt;B246,"○","×"),IF(B235&gt;=1500,IF(B244&gt;B246,"○","×")))))))</f>
        <v>○</v>
      </c>
      <c r="C251" s="26"/>
      <c r="F251" s="1">
        <v>30</v>
      </c>
      <c r="G251" s="1">
        <v>8.89</v>
      </c>
      <c r="H251" s="1">
        <f t="shared" si="6"/>
        <v>6.74</v>
      </c>
      <c r="I251" s="6">
        <f t="shared" si="7"/>
        <v>51.400000000000006</v>
      </c>
      <c r="J251" s="6">
        <v>17.260000000000002</v>
      </c>
      <c r="K251" s="7" t="s">
        <v>70</v>
      </c>
    </row>
    <row r="252" spans="1:11">
      <c r="A252" s="23" t="s">
        <v>55</v>
      </c>
      <c r="B252" s="33" t="str">
        <f>IF(ISBLANK(B241)," ",IF(B235&lt;30,IF(B243&gt;B247,"○","×"),IF(AND(B235&gt;=30,B235&lt;300),IF(B244&gt;B248,"○","×"),IF(AND(B235&gt;=300,B235&lt;1500),IF(B244&gt;B248,"○","×"),IF(B235&gt;=1500,IF(B244&gt;B248,"○","×"))))))</f>
        <v>○</v>
      </c>
      <c r="C252" s="26"/>
      <c r="F252" s="1">
        <v>20</v>
      </c>
      <c r="G252" s="1">
        <v>9.83</v>
      </c>
      <c r="H252" s="1">
        <f t="shared" si="6"/>
        <v>7.68</v>
      </c>
      <c r="I252" s="6">
        <f t="shared" si="7"/>
        <v>75.141773084191342</v>
      </c>
      <c r="J252" s="6">
        <v>19.239999999999998</v>
      </c>
      <c r="K252" s="7" t="s">
        <v>70</v>
      </c>
    </row>
    <row r="253" spans="1:11">
      <c r="F253" s="1">
        <v>10</v>
      </c>
      <c r="G253" s="1">
        <v>10.130000000000001</v>
      </c>
      <c r="H253" s="1">
        <f t="shared" si="6"/>
        <v>7.98</v>
      </c>
      <c r="I253" s="6">
        <f t="shared" si="7"/>
        <v>148.00040141679139</v>
      </c>
      <c r="J253" s="6">
        <v>19.91</v>
      </c>
      <c r="K253" s="7" t="s">
        <v>70</v>
      </c>
    </row>
    <row r="254" spans="1:11">
      <c r="A254" s="35" t="s">
        <v>85</v>
      </c>
      <c r="B254" s="35"/>
      <c r="C254" s="35"/>
      <c r="D254" s="35"/>
      <c r="F254" s="1">
        <v>9</v>
      </c>
      <c r="G254" s="1">
        <v>10.130000000000001</v>
      </c>
      <c r="H254" s="1">
        <f t="shared" si="6"/>
        <v>7.98</v>
      </c>
      <c r="I254" s="6">
        <f t="shared" si="7"/>
        <v>164.2860477925413</v>
      </c>
      <c r="J254" s="6">
        <v>19.91</v>
      </c>
      <c r="K254" s="7" t="s">
        <v>70</v>
      </c>
    </row>
    <row r="255" spans="1:11">
      <c r="A255" s="35" t="s">
        <v>101</v>
      </c>
      <c r="B255" s="35"/>
      <c r="C255" s="35"/>
      <c r="D255" s="35"/>
      <c r="F255" s="1">
        <v>8</v>
      </c>
      <c r="G255" s="1">
        <v>10.130000000000001</v>
      </c>
      <c r="H255" s="1">
        <f t="shared" si="6"/>
        <v>7.98</v>
      </c>
      <c r="I255" s="6">
        <f t="shared" si="7"/>
        <v>184.66212093222239</v>
      </c>
      <c r="J255" s="6">
        <v>19.91</v>
      </c>
      <c r="K255" s="7" t="s">
        <v>70</v>
      </c>
    </row>
    <row r="256" spans="1:11">
      <c r="A256" s="24" t="s">
        <v>27</v>
      </c>
      <c r="B256" s="24" t="s">
        <v>28</v>
      </c>
      <c r="C256" s="24" t="s">
        <v>29</v>
      </c>
      <c r="F256" s="1">
        <v>7</v>
      </c>
      <c r="G256" s="1">
        <v>10.119999999999999</v>
      </c>
      <c r="H256" s="1">
        <f t="shared" si="6"/>
        <v>7.9699999999999989</v>
      </c>
      <c r="I256" s="6">
        <f t="shared" si="7"/>
        <v>210.88158253681451</v>
      </c>
      <c r="J256" s="6">
        <v>19.91</v>
      </c>
      <c r="K256" s="7" t="s">
        <v>70</v>
      </c>
    </row>
    <row r="257" spans="1:11">
      <c r="A257" s="23" t="s">
        <v>31</v>
      </c>
      <c r="B257" s="25">
        <v>21.45</v>
      </c>
      <c r="C257" s="26" t="s">
        <v>32</v>
      </c>
      <c r="F257" s="1">
        <v>6</v>
      </c>
      <c r="G257" s="1">
        <v>10.11</v>
      </c>
      <c r="H257" s="1">
        <f t="shared" si="6"/>
        <v>7.9599999999999991</v>
      </c>
      <c r="I257" s="6">
        <f t="shared" si="7"/>
        <v>245.86604640109459</v>
      </c>
      <c r="J257" s="6">
        <v>19.86</v>
      </c>
      <c r="K257" s="7" t="s">
        <v>70</v>
      </c>
    </row>
    <row r="258" spans="1:11">
      <c r="A258" s="23" t="s">
        <v>33</v>
      </c>
      <c r="B258" s="27">
        <v>1000</v>
      </c>
      <c r="C258" s="26" t="s">
        <v>34</v>
      </c>
      <c r="F258" s="1">
        <v>5</v>
      </c>
      <c r="G258" s="1">
        <v>10.09</v>
      </c>
      <c r="H258" s="1">
        <f t="shared" si="6"/>
        <v>7.9399999999999995</v>
      </c>
      <c r="I258" s="6">
        <f t="shared" si="7"/>
        <v>294.87443041371529</v>
      </c>
      <c r="J258" s="6">
        <v>19.809999999999999</v>
      </c>
      <c r="K258" s="7" t="s">
        <v>70</v>
      </c>
    </row>
    <row r="259" spans="1:11">
      <c r="A259" s="23" t="s">
        <v>35</v>
      </c>
      <c r="B259" s="28">
        <v>1.1000000000000001</v>
      </c>
      <c r="C259" s="26" t="s">
        <v>36</v>
      </c>
      <c r="F259" s="1">
        <v>4</v>
      </c>
      <c r="G259" s="1">
        <v>10.07</v>
      </c>
      <c r="H259" s="1">
        <f t="shared" si="6"/>
        <v>7.92</v>
      </c>
      <c r="I259" s="6">
        <f t="shared" si="7"/>
        <v>368.42458657343445</v>
      </c>
      <c r="J259" s="6">
        <v>19.77</v>
      </c>
      <c r="K259" s="7" t="s">
        <v>70</v>
      </c>
    </row>
    <row r="260" spans="1:11">
      <c r="A260" s="23" t="s">
        <v>37</v>
      </c>
      <c r="B260" s="29">
        <f>IF(ISBLANK(B259)," ",B258/POWER(10,B259/10))</f>
        <v>776.24711662869174</v>
      </c>
      <c r="C260" s="26" t="s">
        <v>34</v>
      </c>
      <c r="F260" s="1">
        <v>3</v>
      </c>
      <c r="G260" s="1">
        <v>10.039999999999999</v>
      </c>
      <c r="H260" s="1">
        <f t="shared" si="6"/>
        <v>7.8899999999999988</v>
      </c>
      <c r="I260" s="6">
        <f t="shared" si="7"/>
        <v>491.05819105894312</v>
      </c>
      <c r="J260" s="6">
        <v>19.71</v>
      </c>
      <c r="K260" s="7" t="s">
        <v>70</v>
      </c>
    </row>
    <row r="261" spans="1:11">
      <c r="A261" s="23" t="s">
        <v>38</v>
      </c>
      <c r="B261" s="28">
        <v>4.8600000000000003</v>
      </c>
      <c r="C261" s="26" t="s">
        <v>36</v>
      </c>
      <c r="F261" s="1">
        <v>2</v>
      </c>
      <c r="G261" s="1">
        <v>10.01</v>
      </c>
      <c r="H261" s="1">
        <f t="shared" si="6"/>
        <v>7.8599999999999994</v>
      </c>
      <c r="I261" s="6">
        <f t="shared" si="7"/>
        <v>736.40030453958627</v>
      </c>
      <c r="J261" s="6">
        <v>19.64</v>
      </c>
      <c r="K261" s="7" t="s">
        <v>70</v>
      </c>
    </row>
    <row r="262" spans="1:11">
      <c r="A262" s="23" t="s">
        <v>39</v>
      </c>
      <c r="B262" s="30">
        <f>IF(ISBLANK(B261)," ",POWER(10,B261/10))</f>
        <v>3.061963433690678</v>
      </c>
      <c r="C262" s="26" t="s">
        <v>40</v>
      </c>
      <c r="F262" s="1">
        <v>1</v>
      </c>
      <c r="G262" s="1">
        <v>9.98</v>
      </c>
      <c r="H262" s="1">
        <f t="shared" si="6"/>
        <v>7.83</v>
      </c>
      <c r="I262" s="6">
        <f t="shared" si="7"/>
        <v>1472.5762944127398</v>
      </c>
      <c r="J262" s="6">
        <v>19.57</v>
      </c>
      <c r="K262" s="7" t="s">
        <v>70</v>
      </c>
    </row>
    <row r="263" spans="1:11">
      <c r="A263" s="23" t="s">
        <v>41</v>
      </c>
      <c r="B263" s="28">
        <v>39.979999999999997</v>
      </c>
      <c r="C263" s="26" t="s">
        <v>42</v>
      </c>
      <c r="F263" s="1">
        <v>0</v>
      </c>
      <c r="G263" s="1">
        <v>10.130000000000001</v>
      </c>
      <c r="H263" s="1">
        <f t="shared" si="6"/>
        <v>7.98</v>
      </c>
      <c r="I263" s="19" t="s">
        <v>71</v>
      </c>
      <c r="J263" s="1">
        <v>19.91</v>
      </c>
      <c r="K263" s="7" t="s">
        <v>70</v>
      </c>
    </row>
    <row r="264" spans="1:11">
      <c r="A264" s="23" t="s">
        <v>43</v>
      </c>
      <c r="B264" s="31">
        <f>IF(ISBLANK(B263)," ",IF(B257&lt;76,4,2.56))</f>
        <v>4</v>
      </c>
      <c r="C264" s="32"/>
    </row>
    <row r="265" spans="1:11">
      <c r="A265" s="23" t="s">
        <v>44</v>
      </c>
      <c r="B265" s="30">
        <f>IF(ISBLANK(B257)," ",IF(B257&lt;30,IF(B257&gt;3,824/B257,275)," "))</f>
        <v>38.414918414918418</v>
      </c>
      <c r="C265" s="26" t="s">
        <v>45</v>
      </c>
      <c r="E265" s="35" t="s">
        <v>72</v>
      </c>
      <c r="F265" s="35"/>
      <c r="G265" s="35"/>
      <c r="H265" s="35"/>
      <c r="I265" s="35"/>
      <c r="J265" s="35"/>
      <c r="K265" s="35"/>
    </row>
    <row r="266" spans="1:11">
      <c r="A266" s="23" t="s">
        <v>46</v>
      </c>
      <c r="B266" s="30" t="str">
        <f>IF(ISBLANK(B257)," ",IF(B257&lt;30," ",IF(AND(B257&gt;=30,B257&lt;300),0.2,IF(AND(B257&gt;=300,B257&lt;1500),B257/1500,1))))</f>
        <v xml:space="preserve"> </v>
      </c>
      <c r="C266" s="26" t="s">
        <v>47</v>
      </c>
      <c r="E266" s="35" t="s">
        <v>73</v>
      </c>
      <c r="F266" s="35"/>
      <c r="G266" s="35"/>
      <c r="H266" s="35"/>
      <c r="I266" s="35"/>
      <c r="J266" s="35"/>
      <c r="K266" s="35"/>
    </row>
    <row r="267" spans="1:11">
      <c r="A267" s="23" t="s">
        <v>48</v>
      </c>
      <c r="B267" s="30">
        <f>IF(ISBLANK(B263)," ",IF(B257&lt;30,SQRT(B260*B262*B264/40/PI()/B263/B263*3770)," "))</f>
        <v>13.358354023717776</v>
      </c>
      <c r="C267" s="26" t="s">
        <v>45</v>
      </c>
      <c r="E267" s="36" t="s">
        <v>74</v>
      </c>
      <c r="F267" s="36"/>
      <c r="G267" s="36"/>
      <c r="H267" s="36"/>
      <c r="I267" s="36"/>
      <c r="J267" s="36"/>
      <c r="K267" s="36"/>
    </row>
    <row r="268" spans="1:11">
      <c r="A268" s="23" t="s">
        <v>49</v>
      </c>
      <c r="B268" s="30" t="str">
        <f>IF(ISBLANK(B263)," ",IF(B257&lt;30," ",IF(AND(B257&gt;=30,B257&lt;76),B260*B262*B264/40/PI()/B263/B263,B260*B262*B264/40/PI()/B263/B263)))</f>
        <v xml:space="preserve"> </v>
      </c>
      <c r="C268" s="26" t="s">
        <v>47</v>
      </c>
      <c r="E268" s="35" t="s">
        <v>94</v>
      </c>
      <c r="F268" s="35"/>
      <c r="G268" s="35"/>
      <c r="H268" s="35"/>
      <c r="I268" s="35"/>
      <c r="J268" s="35"/>
      <c r="K268" s="35"/>
    </row>
    <row r="269" spans="1:11">
      <c r="A269" s="23" t="s">
        <v>50</v>
      </c>
      <c r="B269" s="30">
        <f>IF(ISBLANK(B263)," ",IF(B257&lt;30,SQRT(B260*B262/40/PI()/B263/B263*3770)," "))</f>
        <v>6.6791770118588882</v>
      </c>
      <c r="C269" s="26" t="s">
        <v>45</v>
      </c>
      <c r="E269" s="35" t="s">
        <v>76</v>
      </c>
      <c r="F269" s="35"/>
      <c r="G269" s="35"/>
      <c r="H269" s="35"/>
      <c r="I269" s="35"/>
      <c r="J269" s="35"/>
      <c r="K269" s="35"/>
    </row>
    <row r="270" spans="1:11">
      <c r="A270" s="23" t="s">
        <v>51</v>
      </c>
      <c r="B270" s="30" t="str">
        <f>IF(ISBLANK(B263)," ",IF(B257&gt;=30,B260*B262/40/PI()/B263/B263," "))</f>
        <v xml:space="preserve"> </v>
      </c>
      <c r="C270" s="26" t="s">
        <v>47</v>
      </c>
      <c r="E270" s="3" t="s">
        <v>77</v>
      </c>
    </row>
    <row r="271" spans="1:11">
      <c r="A271" s="23" t="s">
        <v>52</v>
      </c>
      <c r="B271" s="30">
        <f>IF(ISBLANK(B261)," ",IF(B257&lt;30,SQRT(B260*B262*B264*3770/40/PI()/B265/B265),SQRT(B260*B262*B264/40/PI()/B266)))</f>
        <v>13.902593469021451</v>
      </c>
      <c r="C271" s="26" t="s">
        <v>42</v>
      </c>
    </row>
    <row r="272" spans="1:11">
      <c r="A272" s="23" t="s">
        <v>53</v>
      </c>
      <c r="B272" s="30">
        <f>IF(ISBLANK(B261)," ",IF(B257&lt;30,SQRT(B260*B262*3770/40/PI()/B265/B265),SQRT(B260*B262/40/PI()/B266)))</f>
        <v>6.9512967345107253</v>
      </c>
      <c r="C272" s="26" t="s">
        <v>42</v>
      </c>
    </row>
    <row r="273" spans="1:11">
      <c r="A273" s="23" t="s">
        <v>54</v>
      </c>
      <c r="B273" s="33" t="str">
        <f>IF(ISBLANK(B263)," ",IF(B257&lt;30,IF(B265&gt;B267,"○","×"),IF(AND(B257&gt;=30,B257&lt;76),IF(B266&gt;B268,"○","×"),IF(AND(B257&gt;=76,B257&lt;300),IF(B266&gt;B268,"○","×"),IF(AND(B257&gt;=300,B257&lt;1500),IF(B266&gt;B268,"○","×"),IF(B257&gt;=1500,IF(B266&gt;B268,"○","×")))))))</f>
        <v>○</v>
      </c>
      <c r="C273" s="26"/>
    </row>
    <row r="274" spans="1:11">
      <c r="A274" s="23" t="s">
        <v>55</v>
      </c>
      <c r="B274" s="33" t="str">
        <f>IF(ISBLANK(B263)," ",IF(B257&lt;30,IF(B265&gt;B269,"○","×"),IF(AND(B257&gt;=30,B257&lt;300),IF(B266&gt;B270,"○","×"),IF(AND(B257&gt;=300,B257&lt;1500),IF(B266&gt;B270,"○","×"),IF(B257&gt;=1500,IF(B266&gt;B270,"○","×"))))))</f>
        <v>○</v>
      </c>
      <c r="C274" s="26"/>
    </row>
    <row r="275" spans="1:11">
      <c r="A275" s="23"/>
      <c r="B275" s="33"/>
      <c r="C275" s="26"/>
    </row>
    <row r="276" spans="1:11">
      <c r="A276" s="23"/>
      <c r="B276" s="33"/>
      <c r="C276" s="26"/>
    </row>
    <row r="279" spans="1:11">
      <c r="A279" t="s">
        <v>102</v>
      </c>
      <c r="E279" t="s">
        <v>103</v>
      </c>
      <c r="F279" s="13"/>
      <c r="G279" s="13"/>
      <c r="H279" s="13"/>
      <c r="I279" s="14"/>
      <c r="J279" s="14"/>
      <c r="K279" s="15"/>
    </row>
    <row r="280" spans="1:11">
      <c r="A280" s="24" t="s">
        <v>27</v>
      </c>
      <c r="B280" s="24" t="s">
        <v>28</v>
      </c>
      <c r="C280" s="24" t="s">
        <v>29</v>
      </c>
      <c r="F280" s="13"/>
      <c r="G280" s="13"/>
      <c r="H280" s="13"/>
      <c r="I280" s="14"/>
      <c r="J280" s="14"/>
      <c r="K280" s="15"/>
    </row>
    <row r="281" spans="1:11">
      <c r="A281" s="23" t="s">
        <v>31</v>
      </c>
      <c r="B281" s="25">
        <v>18.167999999999999</v>
      </c>
      <c r="C281" s="26" t="s">
        <v>32</v>
      </c>
      <c r="E281" t="s">
        <v>3</v>
      </c>
      <c r="F281" s="13"/>
      <c r="G281" s="13"/>
      <c r="H281" s="13"/>
      <c r="I281" s="14"/>
      <c r="J281" s="14"/>
      <c r="K281" s="15"/>
    </row>
    <row r="282" spans="1:11">
      <c r="A282" s="23" t="s">
        <v>33</v>
      </c>
      <c r="B282" s="27">
        <v>1000</v>
      </c>
      <c r="C282" s="26" t="s">
        <v>34</v>
      </c>
      <c r="E282" s="37" t="s">
        <v>4</v>
      </c>
      <c r="F282" s="37"/>
      <c r="G282" s="37"/>
      <c r="H282" s="1" t="s">
        <v>104</v>
      </c>
      <c r="I282" s="1"/>
      <c r="J282" s="14"/>
      <c r="K282" s="15"/>
    </row>
    <row r="283" spans="1:11">
      <c r="A283" s="23" t="s">
        <v>35</v>
      </c>
      <c r="B283" s="28">
        <v>0.9</v>
      </c>
      <c r="C283" s="26" t="s">
        <v>36</v>
      </c>
      <c r="E283" s="37" t="s">
        <v>6</v>
      </c>
      <c r="F283" s="37"/>
      <c r="G283" s="37"/>
      <c r="H283" s="1" t="s">
        <v>105</v>
      </c>
      <c r="I283" s="1"/>
      <c r="J283" s="14"/>
      <c r="K283" s="15"/>
    </row>
    <row r="284" spans="1:11">
      <c r="A284" s="23" t="s">
        <v>37</v>
      </c>
      <c r="B284" s="29">
        <f>IF(ISBLANK(B283)," ",B282/POWER(10,B283/10))</f>
        <v>812.83051616409921</v>
      </c>
      <c r="C284" s="26" t="s">
        <v>34</v>
      </c>
      <c r="E284" s="37" t="s">
        <v>8</v>
      </c>
      <c r="F284" s="37"/>
      <c r="G284" s="37"/>
      <c r="H284" s="1" t="s">
        <v>9</v>
      </c>
      <c r="I284" s="1"/>
      <c r="J284" s="14"/>
      <c r="K284" s="15"/>
    </row>
    <row r="285" spans="1:11">
      <c r="A285" s="23" t="s">
        <v>38</v>
      </c>
      <c r="B285" s="28">
        <v>-5.26</v>
      </c>
      <c r="C285" s="26" t="s">
        <v>36</v>
      </c>
      <c r="E285" s="37" t="s">
        <v>10</v>
      </c>
      <c r="F285" s="37"/>
      <c r="G285" s="37"/>
      <c r="H285" s="1" t="s">
        <v>106</v>
      </c>
      <c r="I285" s="1" t="s">
        <v>12</v>
      </c>
      <c r="J285" s="14"/>
      <c r="K285" s="15"/>
    </row>
    <row r="286" spans="1:11">
      <c r="A286" s="23" t="s">
        <v>39</v>
      </c>
      <c r="B286" s="30">
        <f>IF(ISBLANK(B285)," ",POWER(10,B285/10))</f>
        <v>0.29785164294291894</v>
      </c>
      <c r="C286" s="26" t="s">
        <v>40</v>
      </c>
      <c r="E286" s="37" t="s">
        <v>13</v>
      </c>
      <c r="F286" s="37"/>
      <c r="G286" s="37"/>
      <c r="H286" s="1" t="s">
        <v>107</v>
      </c>
      <c r="I286" s="1" t="s">
        <v>108</v>
      </c>
      <c r="J286" s="14"/>
      <c r="K286" s="15"/>
    </row>
    <row r="287" spans="1:11">
      <c r="A287" s="23" t="s">
        <v>41</v>
      </c>
      <c r="B287" s="28">
        <v>18.5</v>
      </c>
      <c r="C287" s="26" t="s">
        <v>42</v>
      </c>
      <c r="F287" s="13"/>
      <c r="G287" s="13"/>
      <c r="H287" s="13"/>
      <c r="I287" s="14"/>
      <c r="J287" s="14"/>
      <c r="K287" s="15"/>
    </row>
    <row r="288" spans="1:11">
      <c r="A288" s="23" t="s">
        <v>43</v>
      </c>
      <c r="B288" s="31">
        <f>IF(ISBLANK(B287)," ",IF(B281&lt;76,4,2.56))</f>
        <v>4</v>
      </c>
      <c r="C288" s="32"/>
      <c r="E288" t="s">
        <v>62</v>
      </c>
      <c r="H288" s="13"/>
      <c r="I288" s="14"/>
      <c r="J288" s="14"/>
      <c r="K288" s="15"/>
    </row>
    <row r="289" spans="1:11" ht="15.4" customHeight="1">
      <c r="A289" s="23" t="s">
        <v>44</v>
      </c>
      <c r="B289" s="30">
        <f>IF(ISBLANK(B281)," ",IF(B281&lt;30,IF(B281&gt;3,824/B281,275)," "))</f>
        <v>45.354469396741528</v>
      </c>
      <c r="C289" s="26" t="s">
        <v>45</v>
      </c>
      <c r="F289" s="34" t="s">
        <v>64</v>
      </c>
      <c r="G289" s="34" t="s">
        <v>65</v>
      </c>
      <c r="H289" s="34" t="s">
        <v>66</v>
      </c>
      <c r="I289" s="34" t="s">
        <v>67</v>
      </c>
      <c r="J289" s="34" t="s">
        <v>68</v>
      </c>
      <c r="K289" s="34" t="s">
        <v>69</v>
      </c>
    </row>
    <row r="290" spans="1:11">
      <c r="A290" s="23" t="s">
        <v>46</v>
      </c>
      <c r="B290" s="30" t="str">
        <f>IF(ISBLANK(B281)," ",IF(B281&lt;30," ",IF(AND(B281&gt;=30,B281&lt;300),0.2,IF(AND(B281&gt;=300,B281&lt;1500),B281/1500,1))))</f>
        <v xml:space="preserve"> </v>
      </c>
      <c r="C290" s="26" t="s">
        <v>47</v>
      </c>
      <c r="F290" s="34"/>
      <c r="G290" s="34"/>
      <c r="H290" s="34"/>
      <c r="I290" s="34"/>
      <c r="J290" s="34"/>
      <c r="K290" s="34"/>
    </row>
    <row r="291" spans="1:11">
      <c r="A291" s="23" t="s">
        <v>48</v>
      </c>
      <c r="B291" s="30">
        <f>IF(ISBLANK(B287)," ",IF(B281&lt;30,SQRT(B284*B286*B288/40/PI()/B287/B287*3770)," "))</f>
        <v>9.2134866383261809</v>
      </c>
      <c r="C291" s="26" t="s">
        <v>45</v>
      </c>
      <c r="F291" s="1">
        <v>90</v>
      </c>
      <c r="G291" s="6">
        <v>-4.13</v>
      </c>
      <c r="H291" s="6">
        <f t="shared" ref="H291:H310" si="8">G291-2.15</f>
        <v>-6.2799999999999994</v>
      </c>
      <c r="I291" s="6">
        <v>25</v>
      </c>
      <c r="J291" s="5">
        <v>3.34</v>
      </c>
      <c r="K291" s="7" t="s">
        <v>70</v>
      </c>
    </row>
    <row r="292" spans="1:11">
      <c r="A292" s="23" t="s">
        <v>49</v>
      </c>
      <c r="B292" s="30" t="str">
        <f>IF(ISBLANK(B287)," ",IF(B281&lt;30," ",IF(AND(B281&gt;=30,B281&lt;76),B284*B286*B288/40/PI()/B287/B287,B284*B286*B288/40/PI()/B287/B287)))</f>
        <v xml:space="preserve"> </v>
      </c>
      <c r="C292" s="26" t="s">
        <v>47</v>
      </c>
      <c r="F292" s="1">
        <v>80</v>
      </c>
      <c r="G292" s="6">
        <v>-3.21</v>
      </c>
      <c r="H292" s="6">
        <f t="shared" si="8"/>
        <v>-5.3599999999999994</v>
      </c>
      <c r="I292" s="6">
        <f>25/SIN(RADIANS(F292))</f>
        <v>25.385665297143625</v>
      </c>
      <c r="J292" s="6">
        <v>3.72</v>
      </c>
      <c r="K292" s="7" t="s">
        <v>70</v>
      </c>
    </row>
    <row r="293" spans="1:11">
      <c r="A293" s="23" t="s">
        <v>50</v>
      </c>
      <c r="B293" s="30">
        <f>IF(ISBLANK(B287)," ",IF(B281&lt;30,SQRT(B284*B286/40/PI()/B287/B287*3770)," "))</f>
        <v>4.6067433191630904</v>
      </c>
      <c r="C293" s="26" t="s">
        <v>45</v>
      </c>
      <c r="F293" s="1">
        <v>70</v>
      </c>
      <c r="G293" s="6">
        <v>-3.28</v>
      </c>
      <c r="H293" s="6">
        <f t="shared" si="8"/>
        <v>-5.43</v>
      </c>
      <c r="I293" s="6">
        <f>25/SIN(RADIANS(F293))</f>
        <v>26.604444311897804</v>
      </c>
      <c r="J293" s="6">
        <v>3.72</v>
      </c>
      <c r="K293" s="7" t="s">
        <v>70</v>
      </c>
    </row>
    <row r="294" spans="1:11">
      <c r="A294" s="23" t="s">
        <v>51</v>
      </c>
      <c r="B294" s="30" t="str">
        <f>IF(ISBLANK(B287)," ",IF(B281&gt;=30,B284*B286/40/PI()/B287/B287," "))</f>
        <v xml:space="preserve"> </v>
      </c>
      <c r="C294" s="26" t="s">
        <v>47</v>
      </c>
      <c r="F294" s="8">
        <v>67</v>
      </c>
      <c r="G294" s="9">
        <v>-3.11</v>
      </c>
      <c r="H294" s="9">
        <f t="shared" si="8"/>
        <v>-5.26</v>
      </c>
      <c r="I294" s="9">
        <v>18.5</v>
      </c>
      <c r="J294" s="9">
        <v>3.758</v>
      </c>
      <c r="K294" s="10" t="s">
        <v>70</v>
      </c>
    </row>
    <row r="295" spans="1:11">
      <c r="A295" s="23" t="s">
        <v>52</v>
      </c>
      <c r="B295" s="30">
        <f>IF(ISBLANK(B285)," ",IF(B281&lt;30,SQRT(B284*B286*B288*3770/40/PI()/B289/B289),SQRT(B284*B286*B288/40/PI()/B290)))</f>
        <v>3.7581633095079314</v>
      </c>
      <c r="C295" s="26" t="s">
        <v>42</v>
      </c>
      <c r="F295" s="1">
        <v>60</v>
      </c>
      <c r="G295" s="6">
        <v>-1.61</v>
      </c>
      <c r="H295" s="6">
        <f t="shared" si="8"/>
        <v>-3.76</v>
      </c>
      <c r="I295" s="6">
        <f t="shared" ref="I295:I309" si="9">25/SIN(RADIANS(F295))</f>
        <v>28.867513459481291</v>
      </c>
      <c r="J295" s="6">
        <v>4.47</v>
      </c>
      <c r="K295" s="7" t="s">
        <v>70</v>
      </c>
    </row>
    <row r="296" spans="1:11">
      <c r="A296" s="23" t="s">
        <v>53</v>
      </c>
      <c r="B296" s="30">
        <f>IF(ISBLANK(B285)," ",IF(B281&lt;30,SQRT(B284*B286*3770/40/PI()/B289/B289),SQRT(B284*B286/40/PI()/B290)))</f>
        <v>1.8790816547539657</v>
      </c>
      <c r="C296" s="26" t="s">
        <v>42</v>
      </c>
      <c r="F296" s="1">
        <v>50</v>
      </c>
      <c r="G296" s="6">
        <v>2.08</v>
      </c>
      <c r="H296" s="6">
        <f t="shared" si="8"/>
        <v>-6.999999999999984E-2</v>
      </c>
      <c r="I296" s="6">
        <f t="shared" si="9"/>
        <v>32.635182233306963</v>
      </c>
      <c r="J296" s="6">
        <v>6.94</v>
      </c>
      <c r="K296" s="7" t="s">
        <v>70</v>
      </c>
    </row>
    <row r="297" spans="1:11">
      <c r="A297" s="23" t="s">
        <v>54</v>
      </c>
      <c r="B297" s="33" t="str">
        <f>IF(ISBLANK(B287)," ",IF(B281&lt;30,IF(B289&gt;B291,"○","×"),IF(AND(B281&gt;=30,B281&lt;76),IF(B290&gt;B292,"○","×"),IF(AND(B281&gt;=76,B281&lt;300),IF(B290&gt;B292,"○","×"),IF(AND(B281&gt;=300,B281&lt;1500),IF(B290&gt;B292,"○","×"),IF(B281&gt;=1500,IF(B290&gt;B292,"○","×")))))))</f>
        <v>○</v>
      </c>
      <c r="C297" s="26"/>
      <c r="F297" s="1">
        <v>40</v>
      </c>
      <c r="G297" s="6">
        <v>5.36</v>
      </c>
      <c r="H297" s="6">
        <f t="shared" si="8"/>
        <v>3.2100000000000004</v>
      </c>
      <c r="I297" s="6">
        <f t="shared" si="9"/>
        <v>38.893095671510309</v>
      </c>
      <c r="J297" s="6">
        <v>9.9700000000000006</v>
      </c>
      <c r="K297" s="7" t="s">
        <v>70</v>
      </c>
    </row>
    <row r="298" spans="1:11">
      <c r="A298" s="23" t="s">
        <v>55</v>
      </c>
      <c r="B298" s="33" t="str">
        <f>IF(ISBLANK(B287)," ",IF(B281&lt;30,IF(B289&gt;B293,"○","×"),IF(AND(B281&gt;=30,B281&lt;300),IF(B290&gt;B294,"○","×"),IF(AND(B281&gt;=300,B281&lt;1500),IF(B290&gt;B294,"○","×"),IF(B281&gt;=1500,IF(B290&gt;B294,"○","×"))))))</f>
        <v>○</v>
      </c>
      <c r="C298" s="26"/>
      <c r="F298" s="1">
        <v>30</v>
      </c>
      <c r="G298" s="6">
        <v>7.69</v>
      </c>
      <c r="H298" s="6">
        <f t="shared" si="8"/>
        <v>5.5400000000000009</v>
      </c>
      <c r="I298" s="6">
        <f t="shared" si="9"/>
        <v>50.000000000000007</v>
      </c>
      <c r="J298" s="6">
        <v>13.03</v>
      </c>
      <c r="K298" s="7" t="s">
        <v>70</v>
      </c>
    </row>
    <row r="299" spans="1:11">
      <c r="F299" s="1">
        <v>20</v>
      </c>
      <c r="G299" s="6">
        <v>9.23</v>
      </c>
      <c r="H299" s="6">
        <f t="shared" si="8"/>
        <v>7.08</v>
      </c>
      <c r="I299" s="6">
        <f t="shared" si="9"/>
        <v>73.095110004077185</v>
      </c>
      <c r="J299" s="6">
        <v>15.59</v>
      </c>
      <c r="K299" s="7" t="s">
        <v>70</v>
      </c>
    </row>
    <row r="300" spans="1:11">
      <c r="A300" s="35" t="s">
        <v>85</v>
      </c>
      <c r="B300" s="35"/>
      <c r="C300" s="35"/>
      <c r="D300" s="35"/>
      <c r="F300" s="1">
        <v>10</v>
      </c>
      <c r="G300" s="6">
        <v>10.15</v>
      </c>
      <c r="H300" s="6">
        <f t="shared" si="8"/>
        <v>8</v>
      </c>
      <c r="I300" s="6">
        <f t="shared" si="9"/>
        <v>143.96926207859084</v>
      </c>
      <c r="J300" s="6">
        <v>17.3</v>
      </c>
      <c r="K300" s="7" t="s">
        <v>70</v>
      </c>
    </row>
    <row r="301" spans="1:11">
      <c r="A301" s="35" t="s">
        <v>86</v>
      </c>
      <c r="B301" s="35"/>
      <c r="C301" s="35"/>
      <c r="D301" s="35"/>
      <c r="F301" s="1">
        <v>9</v>
      </c>
      <c r="G301" s="6">
        <v>10.210000000000001</v>
      </c>
      <c r="H301" s="6">
        <f t="shared" si="8"/>
        <v>8.06</v>
      </c>
      <c r="I301" s="6">
        <f t="shared" si="9"/>
        <v>159.81133053749153</v>
      </c>
      <c r="J301" s="6">
        <v>17.5</v>
      </c>
      <c r="K301" s="7" t="s">
        <v>70</v>
      </c>
    </row>
    <row r="302" spans="1:11">
      <c r="A302" s="24" t="s">
        <v>27</v>
      </c>
      <c r="B302" s="24" t="s">
        <v>28</v>
      </c>
      <c r="C302" s="24" t="s">
        <v>29</v>
      </c>
      <c r="F302" s="1">
        <v>8</v>
      </c>
      <c r="G302" s="6">
        <v>10.27</v>
      </c>
      <c r="H302" s="6">
        <f t="shared" si="8"/>
        <v>8.1199999999999992</v>
      </c>
      <c r="I302" s="6">
        <f t="shared" si="9"/>
        <v>179.63241335819299</v>
      </c>
      <c r="J302" s="6">
        <v>17.5</v>
      </c>
      <c r="K302" s="7" t="s">
        <v>70</v>
      </c>
    </row>
    <row r="303" spans="1:11">
      <c r="A303" s="23" t="s">
        <v>31</v>
      </c>
      <c r="B303" s="25">
        <v>18.167999999999999</v>
      </c>
      <c r="C303" s="26" t="s">
        <v>32</v>
      </c>
      <c r="F303" s="1">
        <v>7</v>
      </c>
      <c r="G303" s="6">
        <v>10.32</v>
      </c>
      <c r="H303" s="6">
        <f t="shared" si="8"/>
        <v>8.17</v>
      </c>
      <c r="I303" s="6">
        <f t="shared" si="9"/>
        <v>205.13772620312696</v>
      </c>
      <c r="J303" s="6">
        <v>17.7</v>
      </c>
      <c r="K303" s="7" t="s">
        <v>70</v>
      </c>
    </row>
    <row r="304" spans="1:11">
      <c r="A304" s="23" t="s">
        <v>33</v>
      </c>
      <c r="B304" s="27">
        <v>1000</v>
      </c>
      <c r="C304" s="26" t="s">
        <v>34</v>
      </c>
      <c r="F304" s="1">
        <v>6</v>
      </c>
      <c r="G304" s="6">
        <v>10.37</v>
      </c>
      <c r="H304" s="6">
        <f t="shared" si="8"/>
        <v>8.2199999999999989</v>
      </c>
      <c r="I304" s="6">
        <f t="shared" si="9"/>
        <v>239.16930583764065</v>
      </c>
      <c r="J304" s="6">
        <v>17.7</v>
      </c>
      <c r="K304" s="7" t="s">
        <v>70</v>
      </c>
    </row>
    <row r="305" spans="1:11">
      <c r="A305" s="23" t="s">
        <v>35</v>
      </c>
      <c r="B305" s="28">
        <v>0.9</v>
      </c>
      <c r="C305" s="26" t="s">
        <v>36</v>
      </c>
      <c r="F305" s="1">
        <v>5</v>
      </c>
      <c r="G305" s="6">
        <v>10.41</v>
      </c>
      <c r="H305" s="6">
        <f t="shared" si="8"/>
        <v>8.26</v>
      </c>
      <c r="I305" s="6">
        <f t="shared" si="9"/>
        <v>286.84283114174639</v>
      </c>
      <c r="J305" s="6">
        <v>17.91</v>
      </c>
      <c r="K305" s="7" t="s">
        <v>70</v>
      </c>
    </row>
    <row r="306" spans="1:11">
      <c r="A306" s="23" t="s">
        <v>37</v>
      </c>
      <c r="B306" s="29">
        <f>IF(ISBLANK(B305)," ",B304/POWER(10,B305/10))</f>
        <v>812.83051616409921</v>
      </c>
      <c r="C306" s="26" t="s">
        <v>34</v>
      </c>
      <c r="F306" s="1">
        <v>4</v>
      </c>
      <c r="G306" s="6">
        <v>10.45</v>
      </c>
      <c r="H306" s="6">
        <f t="shared" si="8"/>
        <v>8.2999999999999989</v>
      </c>
      <c r="I306" s="6">
        <f t="shared" si="9"/>
        <v>358.38967565509188</v>
      </c>
      <c r="J306" s="6">
        <v>17.91</v>
      </c>
      <c r="K306" s="7" t="s">
        <v>70</v>
      </c>
    </row>
    <row r="307" spans="1:11">
      <c r="A307" s="23" t="s">
        <v>38</v>
      </c>
      <c r="B307" s="28">
        <v>5.54</v>
      </c>
      <c r="C307" s="26" t="s">
        <v>36</v>
      </c>
      <c r="F307" s="1">
        <v>3</v>
      </c>
      <c r="G307" s="6">
        <v>10.48</v>
      </c>
      <c r="H307" s="6">
        <f t="shared" si="8"/>
        <v>8.33</v>
      </c>
      <c r="I307" s="6">
        <f t="shared" si="9"/>
        <v>477.68306523243496</v>
      </c>
      <c r="J307" s="6">
        <v>17.91</v>
      </c>
      <c r="K307" s="7" t="s">
        <v>70</v>
      </c>
    </row>
    <row r="308" spans="1:11">
      <c r="A308" s="23" t="s">
        <v>39</v>
      </c>
      <c r="B308" s="30">
        <f>IF(ISBLANK(B307)," ",POWER(10,B307/10))</f>
        <v>3.580964371026361</v>
      </c>
      <c r="C308" s="26" t="s">
        <v>40</v>
      </c>
      <c r="F308" s="1">
        <v>2</v>
      </c>
      <c r="G308" s="6">
        <v>10.51</v>
      </c>
      <c r="H308" s="6">
        <f t="shared" si="8"/>
        <v>8.36</v>
      </c>
      <c r="I308" s="6">
        <f t="shared" si="9"/>
        <v>716.34270869609554</v>
      </c>
      <c r="J308" s="6">
        <v>18.11</v>
      </c>
      <c r="K308" s="7" t="s">
        <v>70</v>
      </c>
    </row>
    <row r="309" spans="1:11">
      <c r="A309" s="23" t="s">
        <v>41</v>
      </c>
      <c r="B309" s="28">
        <v>50</v>
      </c>
      <c r="C309" s="26" t="s">
        <v>42</v>
      </c>
      <c r="F309" s="1">
        <v>1</v>
      </c>
      <c r="G309" s="6">
        <v>10.54</v>
      </c>
      <c r="H309" s="6">
        <f t="shared" si="8"/>
        <v>8.3899999999999988</v>
      </c>
      <c r="I309" s="6">
        <f t="shared" si="9"/>
        <v>1432.4672124637548</v>
      </c>
      <c r="J309" s="6">
        <v>18.11</v>
      </c>
      <c r="K309" s="7" t="s">
        <v>70</v>
      </c>
    </row>
    <row r="310" spans="1:11">
      <c r="A310" s="23" t="s">
        <v>43</v>
      </c>
      <c r="B310" s="31">
        <f>IF(ISBLANK(B309)," ",IF(B303&lt;76,4,2.56))</f>
        <v>4</v>
      </c>
      <c r="C310" s="32"/>
      <c r="F310" s="1">
        <v>0</v>
      </c>
      <c r="G310" s="6">
        <v>10.48</v>
      </c>
      <c r="H310" s="6">
        <f t="shared" si="8"/>
        <v>8.33</v>
      </c>
      <c r="I310" s="19" t="s">
        <v>71</v>
      </c>
      <c r="J310" s="6">
        <v>17.91</v>
      </c>
      <c r="K310" s="7" t="s">
        <v>70</v>
      </c>
    </row>
    <row r="311" spans="1:11">
      <c r="A311" s="23" t="s">
        <v>44</v>
      </c>
      <c r="B311" s="30">
        <f>IF(ISBLANK(B303)," ",IF(B303&lt;30,IF(B303&gt;3,824/B303,275)," "))</f>
        <v>45.354469396741528</v>
      </c>
      <c r="C311" s="26" t="s">
        <v>45</v>
      </c>
    </row>
    <row r="312" spans="1:11">
      <c r="A312" s="23" t="s">
        <v>46</v>
      </c>
      <c r="B312" s="30" t="str">
        <f>IF(ISBLANK(B303)," ",IF(B303&lt;30," ",IF(AND(B303&gt;=30,B303&lt;300),0.2,IF(AND(B303&gt;=300,B303&lt;1500),B303/1500,1))))</f>
        <v xml:space="preserve"> </v>
      </c>
      <c r="C312" s="26" t="s">
        <v>47</v>
      </c>
      <c r="E312" s="35" t="s">
        <v>72</v>
      </c>
      <c r="F312" s="35"/>
      <c r="G312" s="35"/>
      <c r="H312" s="35"/>
      <c r="I312" s="35"/>
      <c r="J312" s="35"/>
      <c r="K312" s="35"/>
    </row>
    <row r="313" spans="1:11">
      <c r="A313" s="23" t="s">
        <v>48</v>
      </c>
      <c r="B313" s="30">
        <f>IF(ISBLANK(B309)," ",IF(B303&lt;30,SQRT(B306*B308*B310/40/PI()/B309/B309*3770)," "))</f>
        <v>11.820224753040902</v>
      </c>
      <c r="C313" s="26" t="s">
        <v>45</v>
      </c>
      <c r="E313" s="35" t="s">
        <v>73</v>
      </c>
      <c r="F313" s="35"/>
      <c r="G313" s="35"/>
      <c r="H313" s="35"/>
      <c r="I313" s="35"/>
      <c r="J313" s="35"/>
      <c r="K313" s="35"/>
    </row>
    <row r="314" spans="1:11">
      <c r="A314" s="23" t="s">
        <v>49</v>
      </c>
      <c r="B314" s="30" t="str">
        <f>IF(ISBLANK(B309)," ",IF(B303&lt;30," ",IF(AND(B303&gt;=30,B303&lt;76),B306*B308*B310/40/PI()/B309/B309,B306*B308*B310/40/PI()/B309/B309)))</f>
        <v xml:space="preserve"> </v>
      </c>
      <c r="C314" s="26" t="s">
        <v>47</v>
      </c>
      <c r="E314" s="36" t="s">
        <v>74</v>
      </c>
      <c r="F314" s="36"/>
      <c r="G314" s="36"/>
      <c r="H314" s="36"/>
      <c r="I314" s="36"/>
      <c r="J314" s="36"/>
      <c r="K314" s="36"/>
    </row>
    <row r="315" spans="1:11">
      <c r="A315" s="23" t="s">
        <v>50</v>
      </c>
      <c r="B315" s="30">
        <f>IF(ISBLANK(B309)," ",IF(B303&lt;30,SQRT(B306*B308/40/PI()/B309/B309*3770)," "))</f>
        <v>5.9101123765204511</v>
      </c>
      <c r="C315" s="26" t="s">
        <v>45</v>
      </c>
      <c r="E315" s="35" t="s">
        <v>94</v>
      </c>
      <c r="F315" s="35"/>
      <c r="G315" s="35"/>
      <c r="H315" s="35"/>
      <c r="I315" s="35"/>
      <c r="J315" s="35"/>
      <c r="K315" s="35"/>
    </row>
    <row r="316" spans="1:11">
      <c r="A316" s="23" t="s">
        <v>51</v>
      </c>
      <c r="B316" s="30" t="str">
        <f>IF(ISBLANK(B309)," ",IF(B303&gt;=30,B306*B308/40/PI()/B309/B309," "))</f>
        <v xml:space="preserve"> </v>
      </c>
      <c r="C316" s="26" t="s">
        <v>47</v>
      </c>
      <c r="E316" s="35" t="s">
        <v>76</v>
      </c>
      <c r="F316" s="35"/>
      <c r="G316" s="35"/>
      <c r="H316" s="35"/>
      <c r="I316" s="35"/>
      <c r="J316" s="35"/>
      <c r="K316" s="35"/>
    </row>
    <row r="317" spans="1:11">
      <c r="A317" s="23" t="s">
        <v>52</v>
      </c>
      <c r="B317" s="30">
        <f>IF(ISBLANK(B307)," ",IF(B303&lt;30,SQRT(B306*B308*B310*3770/40/PI()/B311/B311),SQRT(B306*B308*B310/40/PI()/B312)))</f>
        <v>13.030937094250431</v>
      </c>
      <c r="C317" s="26" t="s">
        <v>42</v>
      </c>
      <c r="E317" s="3" t="s">
        <v>77</v>
      </c>
    </row>
    <row r="318" spans="1:11">
      <c r="A318" s="23" t="s">
        <v>53</v>
      </c>
      <c r="B318" s="30">
        <f>IF(ISBLANK(B307)," ",IF(B303&lt;30,SQRT(B306*B308*3770/40/PI()/B311/B311),SQRT(B306*B308/40/PI()/B312)))</f>
        <v>6.5154685471252156</v>
      </c>
      <c r="C318" s="26" t="s">
        <v>42</v>
      </c>
      <c r="E318" s="3"/>
    </row>
    <row r="319" spans="1:11">
      <c r="A319" s="23" t="s">
        <v>54</v>
      </c>
      <c r="B319" s="33" t="str">
        <f>IF(ISBLANK(B309)," ",IF(B303&lt;30,IF(B311&gt;B313,"○","×"),IF(AND(B303&gt;=30,B303&lt;76),IF(B312&gt;B314,"○","×"),IF(AND(B303&gt;=76,B303&lt;300),IF(B312&gt;B314,"○","×"),IF(AND(B303&gt;=300,B303&lt;1500),IF(B312&gt;B314,"○","×"),IF(B303&gt;=1500,IF(B312&gt;B314,"○","×")))))))</f>
        <v>○</v>
      </c>
      <c r="C319" s="26"/>
      <c r="E319" s="3"/>
    </row>
    <row r="320" spans="1:11">
      <c r="A320" s="23" t="s">
        <v>55</v>
      </c>
      <c r="B320" s="33" t="str">
        <f>IF(ISBLANK(B309)," ",IF(B303&lt;30,IF(B311&gt;B315,"○","×"),IF(AND(B303&gt;=30,B303&lt;300),IF(B312&gt;B316,"○","×"),IF(AND(B303&gt;=300,B303&lt;1500),IF(B312&gt;B316,"○","×"),IF(B303&gt;=1500,IF(B312&gt;B316,"○","×"))))))</f>
        <v>○</v>
      </c>
      <c r="C320" s="26"/>
      <c r="E320" s="3"/>
    </row>
    <row r="321" spans="1:11">
      <c r="E321" s="3"/>
    </row>
    <row r="325" spans="1:11">
      <c r="A325" t="s">
        <v>87</v>
      </c>
      <c r="E325" t="s">
        <v>109</v>
      </c>
      <c r="F325" s="13"/>
      <c r="G325" s="13"/>
      <c r="H325" s="13"/>
      <c r="I325" s="14"/>
      <c r="J325" s="14"/>
      <c r="K325" s="15"/>
    </row>
    <row r="326" spans="1:11">
      <c r="A326" s="24" t="s">
        <v>27</v>
      </c>
      <c r="B326" s="24" t="s">
        <v>28</v>
      </c>
      <c r="C326" s="24" t="s">
        <v>29</v>
      </c>
      <c r="F326" s="13"/>
      <c r="G326" s="13"/>
      <c r="H326" s="13"/>
      <c r="I326" s="14"/>
      <c r="J326" s="14"/>
      <c r="K326" s="15"/>
    </row>
    <row r="327" spans="1:11">
      <c r="A327" s="23" t="s">
        <v>31</v>
      </c>
      <c r="B327" s="25">
        <v>14.35</v>
      </c>
      <c r="C327" s="26" t="s">
        <v>32</v>
      </c>
      <c r="E327" t="s">
        <v>3</v>
      </c>
      <c r="F327" s="13"/>
      <c r="G327" s="13"/>
      <c r="H327" s="13"/>
      <c r="I327" s="14"/>
      <c r="J327" s="14"/>
      <c r="K327" s="15"/>
    </row>
    <row r="328" spans="1:11">
      <c r="A328" s="23" t="s">
        <v>33</v>
      </c>
      <c r="B328" s="27">
        <v>1000</v>
      </c>
      <c r="C328" s="26" t="s">
        <v>34</v>
      </c>
      <c r="E328" s="37" t="s">
        <v>4</v>
      </c>
      <c r="F328" s="37"/>
      <c r="G328" s="37"/>
      <c r="H328" s="1" t="s">
        <v>110</v>
      </c>
      <c r="I328" s="1"/>
      <c r="J328" s="14"/>
      <c r="K328" s="15"/>
    </row>
    <row r="329" spans="1:11">
      <c r="A329" s="23" t="s">
        <v>35</v>
      </c>
      <c r="B329" s="28">
        <v>0.8</v>
      </c>
      <c r="C329" s="26" t="s">
        <v>36</v>
      </c>
      <c r="E329" s="37" t="s">
        <v>6</v>
      </c>
      <c r="F329" s="37"/>
      <c r="G329" s="37"/>
      <c r="H329" s="1" t="s">
        <v>111</v>
      </c>
      <c r="I329" s="1"/>
      <c r="J329" s="14"/>
      <c r="K329" s="15"/>
    </row>
    <row r="330" spans="1:11">
      <c r="A330" s="23" t="s">
        <v>37</v>
      </c>
      <c r="B330" s="29">
        <f>IF(ISBLANK(B329)," ",B328/POWER(10,B329/10))</f>
        <v>831.76377110267094</v>
      </c>
      <c r="C330" s="26" t="s">
        <v>34</v>
      </c>
      <c r="E330" s="37" t="s">
        <v>8</v>
      </c>
      <c r="F330" s="37"/>
      <c r="G330" s="37"/>
      <c r="H330" s="1" t="s">
        <v>9</v>
      </c>
      <c r="I330" s="1"/>
      <c r="J330" s="14"/>
      <c r="K330" s="15"/>
    </row>
    <row r="331" spans="1:11">
      <c r="A331" s="23" t="s">
        <v>38</v>
      </c>
      <c r="B331" s="28">
        <v>-4.2</v>
      </c>
      <c r="C331" s="26" t="s">
        <v>36</v>
      </c>
      <c r="E331" s="37" t="s">
        <v>10</v>
      </c>
      <c r="F331" s="37"/>
      <c r="G331" s="37"/>
      <c r="H331" s="1" t="s">
        <v>112</v>
      </c>
      <c r="I331" s="1" t="s">
        <v>12</v>
      </c>
      <c r="J331" s="14"/>
      <c r="K331" s="15"/>
    </row>
    <row r="332" spans="1:11">
      <c r="A332" s="23" t="s">
        <v>39</v>
      </c>
      <c r="B332" s="30">
        <f>IF(ISBLANK(B331)," ",POWER(10,B331/10))</f>
        <v>0.38018939632056109</v>
      </c>
      <c r="C332" s="26" t="s">
        <v>40</v>
      </c>
      <c r="E332" s="37" t="s">
        <v>13</v>
      </c>
      <c r="F332" s="37"/>
      <c r="G332" s="37"/>
      <c r="H332" s="1" t="s">
        <v>107</v>
      </c>
      <c r="I332" s="1" t="s">
        <v>108</v>
      </c>
      <c r="J332" s="14"/>
      <c r="K332" s="15"/>
    </row>
    <row r="333" spans="1:11">
      <c r="A333" s="23" t="s">
        <v>41</v>
      </c>
      <c r="B333" s="28">
        <v>22</v>
      </c>
      <c r="C333" s="26" t="s">
        <v>42</v>
      </c>
      <c r="F333" s="13"/>
      <c r="G333" s="13"/>
      <c r="H333" s="13"/>
      <c r="I333" s="14"/>
      <c r="J333" s="14"/>
      <c r="K333" s="15"/>
    </row>
    <row r="334" spans="1:11">
      <c r="A334" s="23" t="s">
        <v>43</v>
      </c>
      <c r="B334" s="31">
        <f>IF(ISBLANK(B333)," ",IF(B327&lt;76,4,2.56))</f>
        <v>4</v>
      </c>
      <c r="C334" s="32"/>
      <c r="E334" t="s">
        <v>62</v>
      </c>
      <c r="H334" s="13"/>
      <c r="I334" s="14"/>
      <c r="J334" s="14"/>
      <c r="K334" s="15"/>
    </row>
    <row r="335" spans="1:11" ht="15.4" customHeight="1">
      <c r="A335" s="23" t="s">
        <v>44</v>
      </c>
      <c r="B335" s="30">
        <f>IF(ISBLANK(B327)," ",IF(B327&lt;30,IF(B327&gt;3,824/B327,275)," "))</f>
        <v>57.42160278745645</v>
      </c>
      <c r="C335" s="26" t="s">
        <v>45</v>
      </c>
      <c r="F335" s="34" t="s">
        <v>64</v>
      </c>
      <c r="G335" s="34" t="s">
        <v>65</v>
      </c>
      <c r="H335" s="34" t="s">
        <v>66</v>
      </c>
      <c r="I335" s="34" t="s">
        <v>67</v>
      </c>
      <c r="J335" s="34" t="s">
        <v>68</v>
      </c>
      <c r="K335" s="34" t="s">
        <v>69</v>
      </c>
    </row>
    <row r="336" spans="1:11">
      <c r="A336" s="23" t="s">
        <v>46</v>
      </c>
      <c r="B336" s="30" t="str">
        <f>IF(ISBLANK(B327)," ",IF(B327&lt;30," ",IF(AND(B327&gt;=30,B327&lt;300),0.2,IF(AND(B327&gt;=300,B327&lt;1500),B327/1500,1))))</f>
        <v xml:space="preserve"> </v>
      </c>
      <c r="C336" s="26" t="s">
        <v>47</v>
      </c>
      <c r="F336" s="34"/>
      <c r="G336" s="34"/>
      <c r="H336" s="34"/>
      <c r="I336" s="34"/>
      <c r="J336" s="34"/>
      <c r="K336" s="34"/>
    </row>
    <row r="337" spans="1:11">
      <c r="A337" s="23" t="s">
        <v>48</v>
      </c>
      <c r="B337" s="30">
        <f>IF(ISBLANK(B333)," ",IF(B327&lt;30,SQRT(B330*B332*B334/40/PI()/B333/B333*3770)," "))</f>
        <v>8.8546838152788023</v>
      </c>
      <c r="C337" s="26" t="s">
        <v>45</v>
      </c>
      <c r="F337" s="8">
        <v>90</v>
      </c>
      <c r="G337" s="9">
        <v>-2.0499999999999998</v>
      </c>
      <c r="H337" s="9">
        <f t="shared" ref="H337:H355" si="10">G337-2.15</f>
        <v>-4.1999999999999993</v>
      </c>
      <c r="I337" s="9">
        <v>14</v>
      </c>
      <c r="J337" s="18">
        <v>3.39</v>
      </c>
      <c r="K337" s="10" t="s">
        <v>70</v>
      </c>
    </row>
    <row r="338" spans="1:11">
      <c r="A338" s="23" t="s">
        <v>49</v>
      </c>
      <c r="B338" s="30" t="str">
        <f>IF(ISBLANK(B333)," ",IF(B327&lt;30," ",IF(AND(B327&gt;=30,B327&lt;76),B330*B332*B334/40/PI()/B333/B333,B330*B332*B334/40/PI()/B333/B333)))</f>
        <v xml:space="preserve"> </v>
      </c>
      <c r="C338" s="26" t="s">
        <v>47</v>
      </c>
      <c r="F338" s="1">
        <v>80</v>
      </c>
      <c r="G338" s="6">
        <v>-1.94</v>
      </c>
      <c r="H338" s="6">
        <f t="shared" si="10"/>
        <v>-4.09</v>
      </c>
      <c r="I338" s="6">
        <f t="shared" ref="I338:I354" si="11">22/SIN(RADIANS(F338))</f>
        <v>22.33938546148639</v>
      </c>
      <c r="J338" s="6">
        <v>3.44</v>
      </c>
      <c r="K338" s="7" t="s">
        <v>70</v>
      </c>
    </row>
    <row r="339" spans="1:11">
      <c r="A339" s="23" t="s">
        <v>50</v>
      </c>
      <c r="B339" s="30">
        <f>IF(ISBLANK(B333)," ",IF(B327&lt;30,SQRT(B330*B332/40/PI()/B333/B333*3770)," "))</f>
        <v>4.4273419076394012</v>
      </c>
      <c r="C339" s="26" t="s">
        <v>45</v>
      </c>
      <c r="F339" s="1">
        <v>70</v>
      </c>
      <c r="G339" s="6">
        <v>-2.79</v>
      </c>
      <c r="H339" s="6">
        <f t="shared" si="10"/>
        <v>-4.9399999999999995</v>
      </c>
      <c r="I339" s="6">
        <f t="shared" si="11"/>
        <v>23.41191099447007</v>
      </c>
      <c r="J339" s="6">
        <v>3.12</v>
      </c>
      <c r="K339" s="7" t="s">
        <v>70</v>
      </c>
    </row>
    <row r="340" spans="1:11">
      <c r="A340" s="23" t="s">
        <v>51</v>
      </c>
      <c r="B340" s="30" t="str">
        <f>IF(ISBLANK(B333)," ",IF(B327&gt;=30,B330*B332/40/PI()/B333/B333," "))</f>
        <v xml:space="preserve"> </v>
      </c>
      <c r="C340" s="26" t="s">
        <v>47</v>
      </c>
      <c r="F340" s="1">
        <v>60</v>
      </c>
      <c r="G340" s="6">
        <v>-3.8</v>
      </c>
      <c r="H340" s="6">
        <f t="shared" si="10"/>
        <v>-5.9499999999999993</v>
      </c>
      <c r="I340" s="6">
        <f t="shared" si="11"/>
        <v>25.403411844343534</v>
      </c>
      <c r="J340" s="6">
        <v>2.7734999999999999</v>
      </c>
      <c r="K340" s="7" t="s">
        <v>70</v>
      </c>
    </row>
    <row r="341" spans="1:11">
      <c r="A341" s="23" t="s">
        <v>52</v>
      </c>
      <c r="B341" s="30">
        <f>IF(ISBLANK(B331)," ",IF(B327&lt;30,SQRT(B330*B332*B334*3770/40/PI()/B335/B335),SQRT(B330*B332*B334/40/PI()/B336)))</f>
        <v>3.3925044666062103</v>
      </c>
      <c r="C341" s="26" t="s">
        <v>42</v>
      </c>
      <c r="F341" s="1">
        <v>50</v>
      </c>
      <c r="G341" s="6">
        <v>1.94</v>
      </c>
      <c r="H341" s="6">
        <f t="shared" si="10"/>
        <v>-0.20999999999999996</v>
      </c>
      <c r="I341" s="6">
        <f t="shared" si="11"/>
        <v>28.718960365310132</v>
      </c>
      <c r="J341" s="6">
        <v>5.37</v>
      </c>
      <c r="K341" s="7" t="s">
        <v>70</v>
      </c>
    </row>
    <row r="342" spans="1:11">
      <c r="A342" s="23" t="s">
        <v>53</v>
      </c>
      <c r="B342" s="30">
        <f>IF(ISBLANK(B331)," ",IF(B327&lt;30,SQRT(B330*B332*3770/40/PI()/B335/B335),SQRT(B330*B332/40/PI()/B336)))</f>
        <v>1.6962522333031052</v>
      </c>
      <c r="C342" s="26" t="s">
        <v>42</v>
      </c>
      <c r="F342" s="1">
        <v>40</v>
      </c>
      <c r="G342" s="6">
        <v>5.66</v>
      </c>
      <c r="H342" s="6">
        <f t="shared" si="10"/>
        <v>3.5100000000000002</v>
      </c>
      <c r="I342" s="6">
        <f t="shared" si="11"/>
        <v>34.225924190929078</v>
      </c>
      <c r="J342" s="6">
        <v>8.24</v>
      </c>
      <c r="K342" s="7" t="s">
        <v>70</v>
      </c>
    </row>
    <row r="343" spans="1:11">
      <c r="A343" s="23" t="s">
        <v>54</v>
      </c>
      <c r="B343" s="33" t="str">
        <f>IF(ISBLANK(B333)," ",IF(B327&lt;30,IF(B335&gt;B337,"○","×"),IF(AND(B327&gt;=30,B327&lt;76),IF(B336&gt;B338,"○","×"),IF(AND(B327&gt;=76,B327&lt;300),IF(B336&gt;B338,"○","×"),IF(AND(B327&gt;=300,B327&lt;1500),IF(B336&gt;B338,"○","×"),IF(B327&gt;=1500,IF(B336&gt;B338,"○","×")))))))</f>
        <v>○</v>
      </c>
      <c r="C343" s="26"/>
      <c r="F343" s="1">
        <v>30</v>
      </c>
      <c r="G343" s="6">
        <v>7.98</v>
      </c>
      <c r="H343" s="6">
        <f t="shared" si="10"/>
        <v>5.83</v>
      </c>
      <c r="I343" s="6">
        <f t="shared" si="11"/>
        <v>44.000000000000007</v>
      </c>
      <c r="J343" s="6">
        <v>10.77</v>
      </c>
      <c r="K343" s="7" t="s">
        <v>70</v>
      </c>
    </row>
    <row r="344" spans="1:11">
      <c r="A344" s="23" t="s">
        <v>55</v>
      </c>
      <c r="B344" s="33" t="str">
        <f>IF(ISBLANK(B333)," ",IF(B327&lt;30,IF(B335&gt;B339,"○","×"),IF(AND(B327&gt;=30,B327&lt;300),IF(B336&gt;B340,"○","×"),IF(AND(B327&gt;=300,B327&lt;1500),IF(B336&gt;B340,"○","×"),IF(B327&gt;=1500,IF(B336&gt;B340,"○","×"))))))</f>
        <v>○</v>
      </c>
      <c r="C344" s="26"/>
      <c r="F344" s="1">
        <v>20</v>
      </c>
      <c r="G344" s="6">
        <v>9.4</v>
      </c>
      <c r="H344" s="6">
        <f t="shared" si="10"/>
        <v>7.25</v>
      </c>
      <c r="I344" s="6">
        <f t="shared" si="11"/>
        <v>64.323696803587922</v>
      </c>
      <c r="J344" s="6">
        <v>12.68</v>
      </c>
      <c r="K344" s="7" t="s">
        <v>70</v>
      </c>
    </row>
    <row r="345" spans="1:11">
      <c r="F345" s="1">
        <v>10</v>
      </c>
      <c r="G345" s="6">
        <v>10.14</v>
      </c>
      <c r="H345" s="6">
        <f t="shared" si="10"/>
        <v>7.99</v>
      </c>
      <c r="I345" s="6">
        <f t="shared" si="11"/>
        <v>126.69295062915995</v>
      </c>
      <c r="J345" s="6">
        <v>13.8</v>
      </c>
      <c r="K345" s="7" t="s">
        <v>70</v>
      </c>
    </row>
    <row r="346" spans="1:11">
      <c r="A346" s="35" t="s">
        <v>85</v>
      </c>
      <c r="B346" s="35"/>
      <c r="C346" s="35"/>
      <c r="D346" s="35"/>
      <c r="F346" s="1">
        <v>9</v>
      </c>
      <c r="G346" s="6">
        <v>10.18</v>
      </c>
      <c r="H346" s="6">
        <f t="shared" si="10"/>
        <v>8.0299999999999994</v>
      </c>
      <c r="I346" s="6">
        <f t="shared" si="11"/>
        <v>140.63397087299256</v>
      </c>
      <c r="J346" s="6">
        <v>13.89</v>
      </c>
      <c r="K346" s="7" t="s">
        <v>70</v>
      </c>
    </row>
    <row r="347" spans="1:11">
      <c r="A347" s="35" t="s">
        <v>86</v>
      </c>
      <c r="B347" s="35"/>
      <c r="C347" s="35"/>
      <c r="D347" s="35"/>
      <c r="F347" s="1">
        <v>8</v>
      </c>
      <c r="G347" s="6">
        <v>10.220000000000001</v>
      </c>
      <c r="H347" s="6">
        <f t="shared" si="10"/>
        <v>8.07</v>
      </c>
      <c r="I347" s="6">
        <f t="shared" si="11"/>
        <v>158.07652375520982</v>
      </c>
      <c r="J347" s="6">
        <v>13.93</v>
      </c>
      <c r="K347" s="7" t="s">
        <v>70</v>
      </c>
    </row>
    <row r="348" spans="1:11">
      <c r="A348" s="24" t="s">
        <v>27</v>
      </c>
      <c r="B348" s="24" t="s">
        <v>28</v>
      </c>
      <c r="C348" s="24" t="s">
        <v>29</v>
      </c>
      <c r="F348" s="1">
        <v>7</v>
      </c>
      <c r="G348" s="6">
        <v>10.25</v>
      </c>
      <c r="H348" s="6">
        <f t="shared" si="10"/>
        <v>8.1</v>
      </c>
      <c r="I348" s="6">
        <f t="shared" si="11"/>
        <v>180.52119905875173</v>
      </c>
      <c r="J348" s="6">
        <v>13.98</v>
      </c>
      <c r="K348" s="7" t="s">
        <v>70</v>
      </c>
    </row>
    <row r="349" spans="1:11">
      <c r="A349" s="23" t="s">
        <v>31</v>
      </c>
      <c r="B349" s="25">
        <v>14.35</v>
      </c>
      <c r="C349" s="26" t="s">
        <v>32</v>
      </c>
      <c r="F349" s="1">
        <v>6</v>
      </c>
      <c r="G349" s="6">
        <v>10.28</v>
      </c>
      <c r="H349" s="6">
        <f t="shared" si="10"/>
        <v>8.129999999999999</v>
      </c>
      <c r="I349" s="6">
        <f t="shared" si="11"/>
        <v>210.46898913712377</v>
      </c>
      <c r="J349" s="6">
        <v>14.03</v>
      </c>
      <c r="K349" s="7" t="s">
        <v>70</v>
      </c>
    </row>
    <row r="350" spans="1:11">
      <c r="A350" s="23" t="s">
        <v>33</v>
      </c>
      <c r="B350" s="27">
        <v>1000</v>
      </c>
      <c r="C350" s="26" t="s">
        <v>34</v>
      </c>
      <c r="F350" s="1">
        <v>5</v>
      </c>
      <c r="G350" s="6">
        <v>10.3</v>
      </c>
      <c r="H350" s="6">
        <f t="shared" si="10"/>
        <v>8.15</v>
      </c>
      <c r="I350" s="6">
        <f t="shared" si="11"/>
        <v>252.42169140473683</v>
      </c>
      <c r="J350" s="6">
        <v>14.06</v>
      </c>
      <c r="K350" s="7" t="s">
        <v>70</v>
      </c>
    </row>
    <row r="351" spans="1:11">
      <c r="A351" s="23" t="s">
        <v>35</v>
      </c>
      <c r="B351" s="28">
        <v>0.8</v>
      </c>
      <c r="C351" s="26" t="s">
        <v>36</v>
      </c>
      <c r="F351" s="1">
        <v>4</v>
      </c>
      <c r="G351" s="6">
        <v>10.32</v>
      </c>
      <c r="H351" s="6">
        <f t="shared" si="10"/>
        <v>8.17</v>
      </c>
      <c r="I351" s="6">
        <f t="shared" si="11"/>
        <v>315.38291457648086</v>
      </c>
      <c r="J351" s="6">
        <v>14.09</v>
      </c>
      <c r="K351" s="7" t="s">
        <v>70</v>
      </c>
    </row>
    <row r="352" spans="1:11">
      <c r="A352" s="23" t="s">
        <v>37</v>
      </c>
      <c r="B352" s="29">
        <f>IF(ISBLANK(B351)," ",B350/POWER(10,B351/10))</f>
        <v>831.76377110267094</v>
      </c>
      <c r="C352" s="26" t="s">
        <v>34</v>
      </c>
      <c r="F352" s="1">
        <v>3</v>
      </c>
      <c r="G352" s="6">
        <v>10.33</v>
      </c>
      <c r="H352" s="6">
        <f t="shared" si="10"/>
        <v>8.18</v>
      </c>
      <c r="I352" s="6">
        <f t="shared" si="11"/>
        <v>420.36109740454276</v>
      </c>
      <c r="J352" s="6">
        <v>14.12</v>
      </c>
      <c r="K352" s="7" t="s">
        <v>70</v>
      </c>
    </row>
    <row r="353" spans="1:11">
      <c r="A353" s="23" t="s">
        <v>38</v>
      </c>
      <c r="B353" s="28">
        <v>8.18</v>
      </c>
      <c r="C353" s="26" t="s">
        <v>36</v>
      </c>
      <c r="F353" s="1">
        <v>2</v>
      </c>
      <c r="G353" s="6">
        <v>10.33</v>
      </c>
      <c r="H353" s="6">
        <f t="shared" si="10"/>
        <v>8.18</v>
      </c>
      <c r="I353" s="6">
        <f t="shared" si="11"/>
        <v>630.38158365256413</v>
      </c>
      <c r="J353" s="6">
        <v>14.12</v>
      </c>
      <c r="K353" s="7" t="s">
        <v>70</v>
      </c>
    </row>
    <row r="354" spans="1:11">
      <c r="A354" s="23" t="s">
        <v>39</v>
      </c>
      <c r="B354" s="30">
        <f>IF(ISBLANK(B353)," ",POWER(10,B353/10))</f>
        <v>6.5765783735542058</v>
      </c>
      <c r="C354" s="26" t="s">
        <v>40</v>
      </c>
      <c r="F354" s="1">
        <v>1</v>
      </c>
      <c r="G354" s="6">
        <v>10.33</v>
      </c>
      <c r="H354" s="6">
        <f t="shared" si="10"/>
        <v>8.18</v>
      </c>
      <c r="I354" s="6">
        <f t="shared" si="11"/>
        <v>1260.5711469681041</v>
      </c>
      <c r="J354" s="6">
        <v>14.12</v>
      </c>
      <c r="K354" s="7" t="s">
        <v>70</v>
      </c>
    </row>
    <row r="355" spans="1:11">
      <c r="A355" s="23" t="s">
        <v>41</v>
      </c>
      <c r="B355" s="28">
        <v>44</v>
      </c>
      <c r="C355" s="26" t="s">
        <v>42</v>
      </c>
      <c r="F355" s="1">
        <v>0</v>
      </c>
      <c r="G355" s="6">
        <v>10.33</v>
      </c>
      <c r="H355" s="6">
        <f t="shared" si="10"/>
        <v>8.18</v>
      </c>
      <c r="I355" s="19" t="s">
        <v>71</v>
      </c>
      <c r="J355" s="6">
        <v>14.12</v>
      </c>
      <c r="K355" s="7" t="s">
        <v>70</v>
      </c>
    </row>
    <row r="356" spans="1:11">
      <c r="A356" s="23" t="s">
        <v>43</v>
      </c>
      <c r="B356" s="31">
        <f>IF(ISBLANK(B355)," ",IF(B349&lt;76,4,2.56))</f>
        <v>4</v>
      </c>
      <c r="C356" s="32"/>
    </row>
    <row r="357" spans="1:11">
      <c r="A357" s="23" t="s">
        <v>44</v>
      </c>
      <c r="B357" s="30">
        <f>IF(ISBLANK(B349)," ",IF(B349&lt;30,IF(B349&gt;3,824/B349,275)," "))</f>
        <v>57.42160278745645</v>
      </c>
      <c r="C357" s="26" t="s">
        <v>45</v>
      </c>
      <c r="E357" s="35" t="s">
        <v>72</v>
      </c>
      <c r="F357" s="35"/>
      <c r="G357" s="35"/>
      <c r="H357" s="35"/>
      <c r="I357" s="35"/>
      <c r="J357" s="35"/>
      <c r="K357" s="35"/>
    </row>
    <row r="358" spans="1:11">
      <c r="A358" s="23" t="s">
        <v>46</v>
      </c>
      <c r="B358" s="30" t="str">
        <f>IF(ISBLANK(B349)," ",IF(B349&lt;30," ",IF(AND(B349&gt;=30,B349&lt;300),0.2,IF(AND(B349&gt;=300,B349&lt;1500),B349/1500,1))))</f>
        <v xml:space="preserve"> </v>
      </c>
      <c r="C358" s="26" t="s">
        <v>47</v>
      </c>
      <c r="E358" s="35" t="s">
        <v>73</v>
      </c>
      <c r="F358" s="35"/>
      <c r="G358" s="35"/>
      <c r="H358" s="35"/>
      <c r="I358" s="35"/>
      <c r="J358" s="35"/>
      <c r="K358" s="35"/>
    </row>
    <row r="359" spans="1:11">
      <c r="A359" s="23" t="s">
        <v>48</v>
      </c>
      <c r="B359" s="30">
        <f>IF(ISBLANK(B355)," ",IF(B349&lt;30,SQRT(B352*B354*B356/40/PI()/B355/B355*3770)," "))</f>
        <v>18.41378475672072</v>
      </c>
      <c r="C359" s="26" t="s">
        <v>45</v>
      </c>
      <c r="E359" s="36" t="s">
        <v>74</v>
      </c>
      <c r="F359" s="36"/>
      <c r="G359" s="36"/>
      <c r="H359" s="36"/>
      <c r="I359" s="36"/>
      <c r="J359" s="36"/>
      <c r="K359" s="36"/>
    </row>
    <row r="360" spans="1:11">
      <c r="A360" s="23" t="s">
        <v>49</v>
      </c>
      <c r="B360" s="30" t="str">
        <f>IF(ISBLANK(B355)," ",IF(B349&lt;30," ",IF(AND(B349&gt;=30,B349&lt;76),B352*B354*B356/40/PI()/B355/B355,B352*B354*B356/40/PI()/B355/B355)))</f>
        <v xml:space="preserve"> </v>
      </c>
      <c r="C360" s="26" t="s">
        <v>47</v>
      </c>
      <c r="E360" s="35" t="s">
        <v>94</v>
      </c>
      <c r="F360" s="35"/>
      <c r="G360" s="35"/>
      <c r="H360" s="35"/>
      <c r="I360" s="35"/>
      <c r="J360" s="35"/>
      <c r="K360" s="35"/>
    </row>
    <row r="361" spans="1:11">
      <c r="A361" s="23" t="s">
        <v>50</v>
      </c>
      <c r="B361" s="30">
        <f>IF(ISBLANK(B355)," ",IF(B349&lt;30,SQRT(B352*B354/40/PI()/B355/B355*3770)," "))</f>
        <v>9.2068923783603598</v>
      </c>
      <c r="C361" s="26" t="s">
        <v>45</v>
      </c>
      <c r="E361" s="35" t="s">
        <v>76</v>
      </c>
      <c r="F361" s="35"/>
      <c r="G361" s="35"/>
      <c r="H361" s="35"/>
      <c r="I361" s="35"/>
      <c r="J361" s="35"/>
      <c r="K361" s="35"/>
    </row>
    <row r="362" spans="1:11">
      <c r="A362" s="23" t="s">
        <v>51</v>
      </c>
      <c r="B362" s="30" t="str">
        <f>IF(ISBLANK(B355)," ",IF(B349&gt;=30,B352*B354/40/PI()/B355/B355," "))</f>
        <v xml:space="preserve"> </v>
      </c>
      <c r="C362" s="26" t="s">
        <v>47</v>
      </c>
      <c r="E362" s="3" t="s">
        <v>77</v>
      </c>
    </row>
    <row r="363" spans="1:11">
      <c r="A363" s="23" t="s">
        <v>52</v>
      </c>
      <c r="B363" s="30">
        <f>IF(ISBLANK(B353)," ",IF(B349&lt;30,SQRT(B352*B354*B356*3770/40/PI()/B357/B357),SQRT(B352*B354*B356/40/PI()/B358)))</f>
        <v>14.109786038098861</v>
      </c>
      <c r="C363" s="26" t="s">
        <v>42</v>
      </c>
      <c r="E363" s="3"/>
    </row>
    <row r="364" spans="1:11">
      <c r="A364" s="23" t="s">
        <v>53</v>
      </c>
      <c r="B364" s="30">
        <f>IF(ISBLANK(B353)," ",IF(B349&lt;30,SQRT(B352*B354*3770/40/PI()/B357/B357),SQRT(B352*B354/40/PI()/B358)))</f>
        <v>7.0548930190494303</v>
      </c>
      <c r="C364" s="26" t="s">
        <v>42</v>
      </c>
      <c r="E364" s="3"/>
    </row>
    <row r="365" spans="1:11">
      <c r="A365" s="23" t="s">
        <v>54</v>
      </c>
      <c r="B365" s="33" t="str">
        <f>IF(ISBLANK(B355)," ",IF(B349&lt;30,IF(B357&gt;B359,"○","×"),IF(AND(B349&gt;=30,B349&lt;76),IF(B358&gt;B360,"○","×"),IF(AND(B349&gt;=76,B349&lt;300),IF(B358&gt;B360,"○","×"),IF(AND(B349&gt;=300,B349&lt;1500),IF(B358&gt;B360,"○","×"),IF(B349&gt;=1500,IF(B358&gt;B360,"○","×")))))))</f>
        <v>○</v>
      </c>
      <c r="C365" s="26"/>
      <c r="E365" s="3"/>
    </row>
    <row r="366" spans="1:11">
      <c r="A366" s="23" t="s">
        <v>55</v>
      </c>
      <c r="B366" s="33" t="str">
        <f>IF(ISBLANK(B355)," ",IF(B349&lt;30,IF(B357&gt;B361,"○","×"),IF(AND(B349&gt;=30,B349&lt;300),IF(B358&gt;B362,"○","×"),IF(AND(B349&gt;=300,B349&lt;1500),IF(B358&gt;B362,"○","×"),IF(B349&gt;=1500,IF(B358&gt;B362,"○","×"))))))</f>
        <v>○</v>
      </c>
      <c r="C366" s="26"/>
      <c r="E366" s="3"/>
    </row>
    <row r="367" spans="1:11">
      <c r="E367" s="3"/>
    </row>
    <row r="371" spans="1:11">
      <c r="A371" t="s">
        <v>102</v>
      </c>
      <c r="E371" t="s">
        <v>113</v>
      </c>
      <c r="F371" s="13"/>
      <c r="G371" s="13"/>
      <c r="H371" s="13"/>
      <c r="I371" s="14"/>
      <c r="J371" s="14"/>
      <c r="K371" s="15"/>
    </row>
    <row r="372" spans="1:11">
      <c r="A372" s="24" t="s">
        <v>27</v>
      </c>
      <c r="B372" s="24" t="s">
        <v>28</v>
      </c>
      <c r="C372" s="24" t="s">
        <v>29</v>
      </c>
      <c r="F372" s="13"/>
      <c r="G372" s="13"/>
      <c r="H372" s="13"/>
      <c r="I372" s="14"/>
      <c r="J372" s="14"/>
      <c r="K372" s="15"/>
    </row>
    <row r="373" spans="1:11">
      <c r="A373" s="23" t="s">
        <v>31</v>
      </c>
      <c r="B373" s="25">
        <v>10.15</v>
      </c>
      <c r="C373" s="26" t="s">
        <v>32</v>
      </c>
      <c r="E373" t="s">
        <v>3</v>
      </c>
      <c r="F373" s="13"/>
      <c r="G373" s="13"/>
      <c r="H373" s="13"/>
      <c r="I373" s="14"/>
      <c r="J373" s="14"/>
      <c r="K373" s="15"/>
    </row>
    <row r="374" spans="1:11">
      <c r="A374" s="23" t="s">
        <v>33</v>
      </c>
      <c r="B374" s="27">
        <v>1000</v>
      </c>
      <c r="C374" s="26" t="s">
        <v>34</v>
      </c>
      <c r="E374" s="37" t="s">
        <v>4</v>
      </c>
      <c r="F374" s="37"/>
      <c r="G374" s="37"/>
      <c r="H374" s="1" t="s">
        <v>114</v>
      </c>
      <c r="I374" s="1"/>
      <c r="J374" s="14"/>
      <c r="K374" s="15"/>
    </row>
    <row r="375" spans="1:11">
      <c r="A375" s="23" t="s">
        <v>35</v>
      </c>
      <c r="B375" s="28">
        <v>0.6</v>
      </c>
      <c r="C375" s="26" t="s">
        <v>36</v>
      </c>
      <c r="E375" s="37" t="s">
        <v>6</v>
      </c>
      <c r="F375" s="37"/>
      <c r="G375" s="37"/>
      <c r="H375" s="1" t="s">
        <v>115</v>
      </c>
      <c r="I375" s="1"/>
      <c r="J375" s="14"/>
      <c r="K375" s="15"/>
    </row>
    <row r="376" spans="1:11">
      <c r="A376" s="23" t="s">
        <v>37</v>
      </c>
      <c r="B376" s="29">
        <f>IF(ISBLANK(B375)," ",B374/POWER(10,B375/10))</f>
        <v>870.96358995608057</v>
      </c>
      <c r="C376" s="26" t="s">
        <v>34</v>
      </c>
      <c r="E376" s="37" t="s">
        <v>8</v>
      </c>
      <c r="F376" s="37"/>
      <c r="G376" s="37"/>
      <c r="H376" s="1" t="s">
        <v>9</v>
      </c>
      <c r="I376" s="1"/>
      <c r="J376" s="14"/>
      <c r="K376" s="15"/>
    </row>
    <row r="377" spans="1:11">
      <c r="A377" s="23" t="s">
        <v>38</v>
      </c>
      <c r="B377" s="28">
        <v>0.77</v>
      </c>
      <c r="C377" s="26" t="s">
        <v>36</v>
      </c>
      <c r="E377" s="37" t="s">
        <v>10</v>
      </c>
      <c r="F377" s="37"/>
      <c r="G377" s="37"/>
      <c r="H377" s="1" t="s">
        <v>116</v>
      </c>
      <c r="I377" s="1" t="s">
        <v>12</v>
      </c>
      <c r="J377" s="14"/>
      <c r="K377" s="15"/>
    </row>
    <row r="378" spans="1:11">
      <c r="A378" s="23" t="s">
        <v>39</v>
      </c>
      <c r="B378" s="30">
        <f>IF(ISBLANK(B377)," ",POWER(10,B377/10))</f>
        <v>1.1939881044642733</v>
      </c>
      <c r="C378" s="26" t="s">
        <v>40</v>
      </c>
      <c r="E378" s="37" t="s">
        <v>13</v>
      </c>
      <c r="F378" s="37"/>
      <c r="G378" s="37"/>
      <c r="H378" s="1" t="s">
        <v>117</v>
      </c>
      <c r="I378" s="1" t="s">
        <v>118</v>
      </c>
      <c r="J378" s="14"/>
      <c r="K378" s="15"/>
    </row>
    <row r="379" spans="1:11">
      <c r="A379" s="23" t="s">
        <v>41</v>
      </c>
      <c r="B379" s="28">
        <v>22.3</v>
      </c>
      <c r="C379" s="26" t="s">
        <v>42</v>
      </c>
      <c r="F379" s="13"/>
      <c r="G379" s="13"/>
      <c r="H379" s="13"/>
      <c r="I379" s="14"/>
      <c r="J379" s="14"/>
      <c r="K379" s="15"/>
    </row>
    <row r="380" spans="1:11">
      <c r="A380" s="23" t="s">
        <v>43</v>
      </c>
      <c r="B380" s="31">
        <f>IF(ISBLANK(B379)," ",IF(B373&lt;76,4,2.56))</f>
        <v>4</v>
      </c>
      <c r="C380" s="32"/>
      <c r="E380" t="s">
        <v>62</v>
      </c>
      <c r="H380" s="13"/>
      <c r="I380" s="14"/>
      <c r="J380" s="14"/>
      <c r="K380" s="15"/>
    </row>
    <row r="381" spans="1:11" ht="15.4" customHeight="1">
      <c r="A381" s="23" t="s">
        <v>44</v>
      </c>
      <c r="B381" s="30">
        <f>IF(ISBLANK(B373)," ",IF(B373&lt;30,IF(B373&gt;3,824/B373,275)," "))</f>
        <v>81.182266009852214</v>
      </c>
      <c r="C381" s="26" t="s">
        <v>45</v>
      </c>
      <c r="F381" s="34" t="s">
        <v>64</v>
      </c>
      <c r="G381" s="34" t="s">
        <v>65</v>
      </c>
      <c r="H381" s="34" t="s">
        <v>66</v>
      </c>
      <c r="I381" s="34" t="s">
        <v>67</v>
      </c>
      <c r="J381" s="34" t="s">
        <v>68</v>
      </c>
      <c r="K381" s="34" t="s">
        <v>69</v>
      </c>
    </row>
    <row r="382" spans="1:11">
      <c r="A382" s="23" t="s">
        <v>46</v>
      </c>
      <c r="B382" s="30" t="str">
        <f>IF(ISBLANK(B373)," ",IF(B373&lt;30," ",IF(AND(B373&gt;=30,B373&lt;300),0.2,IF(AND(B373&gt;=300,B373&lt;1500),B373/1500,1))))</f>
        <v xml:space="preserve"> </v>
      </c>
      <c r="C382" s="26" t="s">
        <v>47</v>
      </c>
      <c r="F382" s="34"/>
      <c r="G382" s="34"/>
      <c r="H382" s="34"/>
      <c r="I382" s="34"/>
      <c r="J382" s="34"/>
      <c r="K382" s="34"/>
    </row>
    <row r="383" spans="1:11">
      <c r="A383" s="23" t="s">
        <v>48</v>
      </c>
      <c r="B383" s="30">
        <f>IF(ISBLANK(B379)," ",IF(B373&lt;30,SQRT(B376*B378*B380/40/PI()/B379/B379*3770)," "))</f>
        <v>15.841302081372955</v>
      </c>
      <c r="C383" s="26" t="s">
        <v>45</v>
      </c>
      <c r="F383" s="21">
        <v>90</v>
      </c>
      <c r="G383" s="6">
        <v>-0.36</v>
      </c>
      <c r="H383" s="6">
        <f t="shared" ref="H383:H402" si="12">G383-2.15</f>
        <v>-2.5099999999999998</v>
      </c>
      <c r="I383" s="6">
        <v>28.5</v>
      </c>
      <c r="J383" s="5">
        <v>2.98</v>
      </c>
      <c r="K383" s="7" t="s">
        <v>70</v>
      </c>
    </row>
    <row r="384" spans="1:11">
      <c r="A384" s="23" t="s">
        <v>49</v>
      </c>
      <c r="B384" s="30" t="str">
        <f>IF(ISBLANK(B379)," ",IF(B373&lt;30," ",IF(AND(B373&gt;=30,B373&lt;76),B376*B378*B380/40/PI()/B379/B379,B376*B378*B380/40/PI()/B379/B379)))</f>
        <v xml:space="preserve"> </v>
      </c>
      <c r="C384" s="26" t="s">
        <v>47</v>
      </c>
      <c r="F384" s="1">
        <v>80</v>
      </c>
      <c r="G384" s="6">
        <v>1.24</v>
      </c>
      <c r="H384" s="6">
        <f t="shared" si="12"/>
        <v>-0.90999999999999992</v>
      </c>
      <c r="I384" s="6">
        <f>28.5/SIN(RADIANS(F384))</f>
        <v>28.939658438743734</v>
      </c>
      <c r="J384" s="6">
        <v>3.5861999999999998</v>
      </c>
      <c r="K384" s="7" t="s">
        <v>70</v>
      </c>
    </row>
    <row r="385" spans="1:11">
      <c r="A385" s="23" t="s">
        <v>50</v>
      </c>
      <c r="B385" s="30">
        <f>IF(ISBLANK(B379)," ",IF(B373&lt;30,SQRT(B376*B378/40/PI()/B379/B379*3770)," "))</f>
        <v>7.9206510406864776</v>
      </c>
      <c r="C385" s="26" t="s">
        <v>45</v>
      </c>
      <c r="F385" s="1">
        <v>70</v>
      </c>
      <c r="G385" s="6">
        <v>2.57</v>
      </c>
      <c r="H385" s="6">
        <f t="shared" si="12"/>
        <v>0.41999999999999993</v>
      </c>
      <c r="I385" s="6">
        <f>28.5/SIN(RADIANS(F385))</f>
        <v>30.329066515563497</v>
      </c>
      <c r="J385" s="6">
        <v>4.18</v>
      </c>
      <c r="K385" s="7" t="s">
        <v>70</v>
      </c>
    </row>
    <row r="386" spans="1:11">
      <c r="A386" s="23" t="s">
        <v>51</v>
      </c>
      <c r="B386" s="30" t="str">
        <f>IF(ISBLANK(B379)," ",IF(B373&gt;=30,B376*B378/40/PI()/B379/B379," "))</f>
        <v xml:space="preserve"> </v>
      </c>
      <c r="C386" s="26" t="s">
        <v>47</v>
      </c>
      <c r="F386" s="8">
        <v>67</v>
      </c>
      <c r="G386" s="9">
        <v>2.92</v>
      </c>
      <c r="H386" s="9">
        <f t="shared" si="12"/>
        <v>0.77</v>
      </c>
      <c r="I386" s="9">
        <v>22.3</v>
      </c>
      <c r="J386" s="9">
        <v>4.3499999999999996</v>
      </c>
      <c r="K386" s="10" t="s">
        <v>70</v>
      </c>
    </row>
    <row r="387" spans="1:11">
      <c r="A387" s="23" t="s">
        <v>52</v>
      </c>
      <c r="B387" s="30">
        <f>IF(ISBLANK(B377)," ",IF(B373&lt;30,SQRT(B376*B378*B380*3770/40/PI()/B381/B381),SQRT(B376*B378*B380/40/PI()/B382)))</f>
        <v>4.3514557276800501</v>
      </c>
      <c r="C387" s="26" t="s">
        <v>42</v>
      </c>
      <c r="F387" s="1">
        <v>60</v>
      </c>
      <c r="G387" s="6">
        <v>3.64</v>
      </c>
      <c r="H387" s="6">
        <f t="shared" si="12"/>
        <v>1.4900000000000002</v>
      </c>
      <c r="I387" s="6">
        <f t="shared" ref="I387:I401" si="13">28.5/SIN(RADIANS(F387))</f>
        <v>32.908965343808667</v>
      </c>
      <c r="J387" s="6">
        <v>4.7300000000000004</v>
      </c>
      <c r="K387" s="7" t="s">
        <v>70</v>
      </c>
    </row>
    <row r="388" spans="1:11">
      <c r="A388" s="23" t="s">
        <v>53</v>
      </c>
      <c r="B388" s="30">
        <f>IF(ISBLANK(B377)," ",IF(B373&lt;30,SQRT(B376*B378*3770/40/PI()/B381/B381),SQRT(B376*B378/40/PI()/B382)))</f>
        <v>2.175727863840025</v>
      </c>
      <c r="C388" s="26" t="s">
        <v>42</v>
      </c>
      <c r="F388" s="1">
        <v>50</v>
      </c>
      <c r="G388" s="6">
        <v>4.5</v>
      </c>
      <c r="H388" s="6">
        <f t="shared" si="12"/>
        <v>2.35</v>
      </c>
      <c r="I388" s="6">
        <f t="shared" si="13"/>
        <v>37.204107745969942</v>
      </c>
      <c r="J388" s="6">
        <v>5.22</v>
      </c>
      <c r="K388" s="7" t="s">
        <v>70</v>
      </c>
    </row>
    <row r="389" spans="1:11">
      <c r="A389" s="23" t="s">
        <v>54</v>
      </c>
      <c r="B389" s="33" t="str">
        <f>IF(ISBLANK(B379)," ",IF(B373&lt;30,IF(B381&gt;B383,"○","×"),IF(AND(B373&gt;=30,B373&lt;76),IF(B382&gt;B384,"○","×"),IF(AND(B373&gt;=76,B373&lt;300),IF(B382&gt;B384,"○","×"),IF(AND(B373&gt;=300,B373&lt;1500),IF(B382&gt;B384,"○","×"),IF(B373&gt;=1500,IF(B382&gt;B384,"○","×")))))))</f>
        <v>○</v>
      </c>
      <c r="C389" s="26"/>
      <c r="F389" s="1">
        <v>40</v>
      </c>
      <c r="G389" s="6">
        <v>5.18</v>
      </c>
      <c r="H389" s="6">
        <f t="shared" si="12"/>
        <v>3.03</v>
      </c>
      <c r="I389" s="6">
        <f t="shared" si="13"/>
        <v>44.338129065521755</v>
      </c>
      <c r="J389" s="6">
        <v>5.64</v>
      </c>
      <c r="K389" s="7" t="s">
        <v>70</v>
      </c>
    </row>
    <row r="390" spans="1:11">
      <c r="A390" s="23" t="s">
        <v>55</v>
      </c>
      <c r="B390" s="33" t="str">
        <f>IF(ISBLANK(B379)," ",IF(B373&lt;30,IF(B381&gt;B385,"○","×"),IF(AND(B373&gt;=30,B373&lt;300),IF(B382&gt;B386,"○","×"),IF(AND(B373&gt;=300,B373&lt;1500),IF(B382&gt;B386,"○","×"),IF(B373&gt;=1500,IF(B382&gt;B386,"○","×"))))))</f>
        <v>○</v>
      </c>
      <c r="C390" s="26"/>
      <c r="F390" s="1">
        <v>30</v>
      </c>
      <c r="G390" s="6">
        <v>5.68</v>
      </c>
      <c r="H390" s="6">
        <f t="shared" si="12"/>
        <v>3.53</v>
      </c>
      <c r="I390" s="6">
        <f t="shared" si="13"/>
        <v>57.000000000000007</v>
      </c>
      <c r="J390" s="6">
        <v>5.98</v>
      </c>
      <c r="K390" s="7" t="s">
        <v>70</v>
      </c>
    </row>
    <row r="391" spans="1:11">
      <c r="F391" s="1">
        <v>20</v>
      </c>
      <c r="G391" s="6">
        <v>6.05</v>
      </c>
      <c r="H391" s="6">
        <f t="shared" si="12"/>
        <v>3.9</v>
      </c>
      <c r="I391" s="6">
        <f t="shared" si="13"/>
        <v>83.328425404647987</v>
      </c>
      <c r="J391" s="6">
        <v>6.24</v>
      </c>
      <c r="K391" s="7" t="s">
        <v>70</v>
      </c>
    </row>
    <row r="392" spans="1:11">
      <c r="A392" s="35" t="s">
        <v>85</v>
      </c>
      <c r="B392" s="35"/>
      <c r="C392" s="35"/>
      <c r="D392" s="35"/>
      <c r="F392" s="1">
        <v>10</v>
      </c>
      <c r="G392" s="6">
        <v>6.28</v>
      </c>
      <c r="H392" s="6">
        <f t="shared" si="12"/>
        <v>4.1300000000000008</v>
      </c>
      <c r="I392" s="6">
        <f t="shared" si="13"/>
        <v>164.12495876959358</v>
      </c>
      <c r="J392" s="6">
        <v>6.41</v>
      </c>
      <c r="K392" s="7" t="s">
        <v>70</v>
      </c>
    </row>
    <row r="393" spans="1:11">
      <c r="A393" s="35" t="s">
        <v>86</v>
      </c>
      <c r="B393" s="35"/>
      <c r="C393" s="35"/>
      <c r="D393" s="35"/>
      <c r="F393" s="1">
        <v>9</v>
      </c>
      <c r="G393" s="6">
        <v>6.29</v>
      </c>
      <c r="H393" s="6">
        <f t="shared" si="12"/>
        <v>4.1400000000000006</v>
      </c>
      <c r="I393" s="6">
        <f t="shared" si="13"/>
        <v>182.18491681274034</v>
      </c>
      <c r="J393" s="6">
        <v>6.41</v>
      </c>
      <c r="K393" s="7" t="s">
        <v>70</v>
      </c>
    </row>
    <row r="394" spans="1:11">
      <c r="A394" s="24" t="s">
        <v>27</v>
      </c>
      <c r="B394" s="24" t="s">
        <v>28</v>
      </c>
      <c r="C394" s="24" t="s">
        <v>29</v>
      </c>
      <c r="F394" s="1">
        <v>8</v>
      </c>
      <c r="G394" s="6">
        <v>6.31</v>
      </c>
      <c r="H394" s="6">
        <f t="shared" si="12"/>
        <v>4.16</v>
      </c>
      <c r="I394" s="6">
        <f t="shared" si="13"/>
        <v>204.78095122834</v>
      </c>
      <c r="J394" s="6">
        <v>6.43</v>
      </c>
      <c r="K394" s="7" t="s">
        <v>70</v>
      </c>
    </row>
    <row r="395" spans="1:11">
      <c r="A395" s="23" t="s">
        <v>31</v>
      </c>
      <c r="B395" s="25">
        <v>10.15</v>
      </c>
      <c r="C395" s="26" t="s">
        <v>32</v>
      </c>
      <c r="F395" s="1">
        <v>7</v>
      </c>
      <c r="G395" s="6">
        <v>6.32</v>
      </c>
      <c r="H395" s="6">
        <f t="shared" si="12"/>
        <v>4.17</v>
      </c>
      <c r="I395" s="6">
        <f t="shared" si="13"/>
        <v>233.85700787156475</v>
      </c>
      <c r="J395" s="6">
        <v>6.44</v>
      </c>
      <c r="K395" s="7" t="s">
        <v>70</v>
      </c>
    </row>
    <row r="396" spans="1:11">
      <c r="A396" s="23" t="s">
        <v>33</v>
      </c>
      <c r="B396" s="27">
        <v>1000</v>
      </c>
      <c r="C396" s="26" t="s">
        <v>34</v>
      </c>
      <c r="F396" s="1">
        <v>6</v>
      </c>
      <c r="G396" s="6">
        <v>6.34</v>
      </c>
      <c r="H396" s="6">
        <f t="shared" si="12"/>
        <v>4.1899999999999995</v>
      </c>
      <c r="I396" s="6">
        <f t="shared" si="13"/>
        <v>272.65300865491037</v>
      </c>
      <c r="J396" s="6">
        <v>6.45</v>
      </c>
      <c r="K396" s="7" t="s">
        <v>70</v>
      </c>
    </row>
    <row r="397" spans="1:11">
      <c r="A397" s="23" t="s">
        <v>35</v>
      </c>
      <c r="B397" s="28">
        <v>0.6</v>
      </c>
      <c r="C397" s="26" t="s">
        <v>36</v>
      </c>
      <c r="F397" s="1">
        <v>5</v>
      </c>
      <c r="G397" s="6">
        <v>6.35</v>
      </c>
      <c r="H397" s="6">
        <f t="shared" si="12"/>
        <v>4.1999999999999993</v>
      </c>
      <c r="I397" s="6">
        <f t="shared" si="13"/>
        <v>327.00082750159089</v>
      </c>
      <c r="J397" s="6">
        <v>6.46</v>
      </c>
      <c r="K397" s="7" t="s">
        <v>70</v>
      </c>
    </row>
    <row r="398" spans="1:11">
      <c r="A398" s="23" t="s">
        <v>37</v>
      </c>
      <c r="B398" s="29">
        <f>IF(ISBLANK(B397)," ",B396/POWER(10,B397/10))</f>
        <v>870.96358995608057</v>
      </c>
      <c r="C398" s="26" t="s">
        <v>34</v>
      </c>
      <c r="F398" s="1">
        <v>4</v>
      </c>
      <c r="G398" s="6">
        <v>6.36</v>
      </c>
      <c r="H398" s="6">
        <f t="shared" si="12"/>
        <v>4.2100000000000009</v>
      </c>
      <c r="I398" s="6">
        <f t="shared" si="13"/>
        <v>408.56423024680475</v>
      </c>
      <c r="J398" s="6">
        <v>6.47</v>
      </c>
      <c r="K398" s="7" t="s">
        <v>70</v>
      </c>
    </row>
    <row r="399" spans="1:11">
      <c r="A399" s="23" t="s">
        <v>38</v>
      </c>
      <c r="B399" s="28">
        <v>4.24</v>
      </c>
      <c r="C399" s="26" t="s">
        <v>36</v>
      </c>
      <c r="F399" s="1">
        <v>3</v>
      </c>
      <c r="G399" s="6">
        <v>6.37</v>
      </c>
      <c r="H399" s="6">
        <f t="shared" si="12"/>
        <v>4.2200000000000006</v>
      </c>
      <c r="I399" s="6">
        <f t="shared" si="13"/>
        <v>544.55869436497585</v>
      </c>
      <c r="J399" s="6">
        <v>6.47</v>
      </c>
      <c r="K399" s="7" t="s">
        <v>70</v>
      </c>
    </row>
    <row r="400" spans="1:11">
      <c r="A400" s="23" t="s">
        <v>39</v>
      </c>
      <c r="B400" s="30">
        <f>IF(ISBLANK(B399)," ",POWER(10,B399/10))</f>
        <v>2.65460556197554</v>
      </c>
      <c r="C400" s="26" t="s">
        <v>40</v>
      </c>
      <c r="F400" s="1">
        <v>2</v>
      </c>
      <c r="G400" s="6">
        <v>6.38</v>
      </c>
      <c r="H400" s="6">
        <f t="shared" si="12"/>
        <v>4.2300000000000004</v>
      </c>
      <c r="I400" s="6">
        <f t="shared" si="13"/>
        <v>816.63068791354897</v>
      </c>
      <c r="J400" s="6">
        <v>6.48</v>
      </c>
      <c r="K400" s="7" t="s">
        <v>70</v>
      </c>
    </row>
    <row r="401" spans="1:11">
      <c r="A401" s="23" t="s">
        <v>41</v>
      </c>
      <c r="B401" s="28">
        <v>44</v>
      </c>
      <c r="C401" s="26" t="s">
        <v>42</v>
      </c>
      <c r="F401" s="1">
        <v>1</v>
      </c>
      <c r="G401" s="6">
        <v>6.38</v>
      </c>
      <c r="H401" s="6">
        <f t="shared" si="12"/>
        <v>4.2300000000000004</v>
      </c>
      <c r="I401" s="6">
        <f t="shared" si="13"/>
        <v>1633.0126222086803</v>
      </c>
      <c r="J401" s="6">
        <v>6.48</v>
      </c>
      <c r="K401" s="7" t="s">
        <v>70</v>
      </c>
    </row>
    <row r="402" spans="1:11">
      <c r="A402" s="23" t="s">
        <v>43</v>
      </c>
      <c r="B402" s="31">
        <f>IF(ISBLANK(B401)," ",IF(B395&lt;76,4,2.56))</f>
        <v>4</v>
      </c>
      <c r="C402" s="32"/>
      <c r="F402" s="1">
        <v>0</v>
      </c>
      <c r="G402" s="6">
        <v>6.39</v>
      </c>
      <c r="H402" s="6">
        <f t="shared" si="12"/>
        <v>4.24</v>
      </c>
      <c r="I402" s="19" t="s">
        <v>71</v>
      </c>
      <c r="J402" s="6">
        <v>6.49</v>
      </c>
      <c r="K402" s="7" t="s">
        <v>70</v>
      </c>
    </row>
    <row r="403" spans="1:11">
      <c r="A403" s="23" t="s">
        <v>44</v>
      </c>
      <c r="B403" s="30">
        <f>IF(ISBLANK(B395)," ",IF(B395&lt;30,IF(B395&gt;3,824/B395,275)," "))</f>
        <v>81.182266009852214</v>
      </c>
      <c r="C403" s="26" t="s">
        <v>45</v>
      </c>
    </row>
    <row r="404" spans="1:11">
      <c r="A404" s="23" t="s">
        <v>46</v>
      </c>
      <c r="B404" s="30" t="str">
        <f>IF(ISBLANK(B395)," ",IF(B395&lt;30," ",IF(AND(B395&gt;=30,B395&lt;300),0.2,IF(AND(B395&gt;=300,B395&lt;1500),B395/1500,1))))</f>
        <v xml:space="preserve"> </v>
      </c>
      <c r="C404" s="26" t="s">
        <v>47</v>
      </c>
      <c r="E404" s="35" t="s">
        <v>72</v>
      </c>
      <c r="F404" s="35"/>
      <c r="G404" s="35"/>
      <c r="H404" s="35"/>
      <c r="I404" s="35"/>
      <c r="J404" s="35"/>
      <c r="K404" s="35"/>
    </row>
    <row r="405" spans="1:11">
      <c r="A405" s="23" t="s">
        <v>48</v>
      </c>
      <c r="B405" s="30">
        <f>IF(ISBLANK(B401)," ",IF(B395&lt;30,SQRT(B398*B400*B402/40/PI()/B401/B401*3770)," "))</f>
        <v>11.971348181931166</v>
      </c>
      <c r="C405" s="26" t="s">
        <v>45</v>
      </c>
      <c r="E405" s="35" t="s">
        <v>73</v>
      </c>
      <c r="F405" s="35"/>
      <c r="G405" s="35"/>
      <c r="H405" s="35"/>
      <c r="I405" s="35"/>
      <c r="J405" s="35"/>
      <c r="K405" s="35"/>
    </row>
    <row r="406" spans="1:11">
      <c r="A406" s="23" t="s">
        <v>49</v>
      </c>
      <c r="B406" s="30" t="str">
        <f>IF(ISBLANK(B401)," ",IF(B395&lt;30," ",IF(AND(B395&gt;=30,B395&lt;76),B398*B400*B402/40/PI()/B401/B401,B398*B400*B402/40/PI()/B401/B401)))</f>
        <v xml:space="preserve"> </v>
      </c>
      <c r="C406" s="26" t="s">
        <v>47</v>
      </c>
      <c r="E406" s="36" t="s">
        <v>74</v>
      </c>
      <c r="F406" s="36"/>
      <c r="G406" s="36"/>
      <c r="H406" s="36"/>
      <c r="I406" s="36"/>
      <c r="J406" s="36"/>
      <c r="K406" s="36"/>
    </row>
    <row r="407" spans="1:11">
      <c r="A407" s="23" t="s">
        <v>50</v>
      </c>
      <c r="B407" s="30">
        <f>IF(ISBLANK(B401)," ",IF(B395&lt;30,SQRT(B398*B400/40/PI()/B401/B401*3770)," "))</f>
        <v>5.985674090965583</v>
      </c>
      <c r="C407" s="26" t="s">
        <v>45</v>
      </c>
      <c r="E407" s="35" t="s">
        <v>94</v>
      </c>
      <c r="F407" s="35"/>
      <c r="G407" s="35"/>
      <c r="H407" s="35"/>
      <c r="I407" s="35"/>
      <c r="J407" s="35"/>
      <c r="K407" s="35"/>
    </row>
    <row r="408" spans="1:11">
      <c r="A408" s="23" t="s">
        <v>51</v>
      </c>
      <c r="B408" s="30" t="str">
        <f>IF(ISBLANK(B401)," ",IF(B395&gt;=30,B398*B400/40/PI()/B401/B401," "))</f>
        <v xml:space="preserve"> </v>
      </c>
      <c r="C408" s="26" t="s">
        <v>47</v>
      </c>
      <c r="E408" s="35" t="s">
        <v>76</v>
      </c>
      <c r="F408" s="35"/>
      <c r="G408" s="35"/>
      <c r="H408" s="35"/>
      <c r="I408" s="35"/>
      <c r="J408" s="35"/>
      <c r="K408" s="35"/>
    </row>
    <row r="409" spans="1:11">
      <c r="A409" s="23" t="s">
        <v>52</v>
      </c>
      <c r="B409" s="30">
        <f>IF(ISBLANK(B399)," ",IF(B395&lt;30,SQRT(B398*B400*B402*3770/40/PI()/B403/B403),SQRT(B398*B400*B402/40/PI()/B404)))</f>
        <v>6.4883544879253137</v>
      </c>
      <c r="C409" s="26" t="s">
        <v>42</v>
      </c>
      <c r="E409" s="3" t="s">
        <v>77</v>
      </c>
    </row>
    <row r="410" spans="1:11">
      <c r="A410" s="23" t="s">
        <v>53</v>
      </c>
      <c r="B410" s="30">
        <f>IF(ISBLANK(B399)," ",IF(B395&lt;30,SQRT(B398*B400*3770/40/PI()/B403/B403),SQRT(B398*B400/40/PI()/B404)))</f>
        <v>3.2441772439626568</v>
      </c>
      <c r="C410" s="26" t="s">
        <v>42</v>
      </c>
    </row>
    <row r="411" spans="1:11">
      <c r="A411" s="23" t="s">
        <v>54</v>
      </c>
      <c r="B411" s="33" t="str">
        <f>IF(ISBLANK(B401)," ",IF(B395&lt;30,IF(B403&gt;B405,"○","×"),IF(AND(B395&gt;=30,B395&lt;76),IF(B404&gt;B406,"○","×"),IF(AND(B395&gt;=76,B395&lt;300),IF(B404&gt;B406,"○","×"),IF(AND(B395&gt;=300,B395&lt;1500),IF(B404&gt;B406,"○","×"),IF(B395&gt;=1500,IF(B404&gt;B406,"○","×")))))))</f>
        <v>○</v>
      </c>
      <c r="C411" s="26"/>
    </row>
    <row r="412" spans="1:11">
      <c r="A412" s="23" t="s">
        <v>55</v>
      </c>
      <c r="B412" s="33" t="str">
        <f>IF(ISBLANK(B401)," ",IF(B395&lt;30,IF(B403&gt;B407,"○","×"),IF(AND(B395&gt;=30,B395&lt;300),IF(B404&gt;B408,"○","×"),IF(AND(B395&gt;=300,B395&lt;1500),IF(B404&gt;B408,"○","×"),IF(B395&gt;=1500,IF(B404&gt;B408,"○","×"))))))</f>
        <v>○</v>
      </c>
      <c r="C412" s="26"/>
    </row>
    <row r="417" spans="1:11">
      <c r="A417" t="s">
        <v>166</v>
      </c>
      <c r="E417" t="s">
        <v>119</v>
      </c>
    </row>
    <row r="418" spans="1:11">
      <c r="A418" s="35" t="s">
        <v>120</v>
      </c>
      <c r="B418" s="35"/>
      <c r="C418" s="35"/>
      <c r="D418" s="35"/>
      <c r="E418" s="7" t="s">
        <v>121</v>
      </c>
      <c r="F418" s="38" t="s">
        <v>122</v>
      </c>
      <c r="G418" s="38"/>
      <c r="H418" s="38" t="s">
        <v>123</v>
      </c>
      <c r="I418" s="38"/>
      <c r="J418" s="7" t="s">
        <v>124</v>
      </c>
      <c r="K418" s="7" t="s">
        <v>4</v>
      </c>
    </row>
    <row r="419" spans="1:11">
      <c r="A419" s="17"/>
      <c r="E419" s="1" t="s">
        <v>125</v>
      </c>
      <c r="F419" s="38" t="s">
        <v>126</v>
      </c>
      <c r="G419" s="38"/>
      <c r="H419" s="38" t="s">
        <v>127</v>
      </c>
      <c r="I419" s="38"/>
      <c r="J419" s="1" t="s">
        <v>128</v>
      </c>
      <c r="K419" s="1" t="s">
        <v>129</v>
      </c>
    </row>
    <row r="420" spans="1:11">
      <c r="A420" t="s">
        <v>130</v>
      </c>
      <c r="E420" s="1" t="s">
        <v>131</v>
      </c>
      <c r="F420" s="38" t="s">
        <v>126</v>
      </c>
      <c r="G420" s="38"/>
      <c r="H420" s="38" t="s">
        <v>132</v>
      </c>
      <c r="I420" s="38" t="s">
        <v>133</v>
      </c>
      <c r="J420" s="1" t="s">
        <v>128</v>
      </c>
      <c r="K420" s="1" t="s">
        <v>134</v>
      </c>
    </row>
    <row r="421" spans="1:11">
      <c r="A421" s="24" t="s">
        <v>27</v>
      </c>
      <c r="B421" s="24" t="s">
        <v>28</v>
      </c>
      <c r="C421" s="24" t="s">
        <v>29</v>
      </c>
      <c r="E421" s="1" t="s">
        <v>135</v>
      </c>
      <c r="F421" s="38" t="s">
        <v>126</v>
      </c>
      <c r="G421" s="38"/>
      <c r="H421" s="38" t="s">
        <v>132</v>
      </c>
      <c r="I421" s="38"/>
      <c r="J421" s="1" t="s">
        <v>128</v>
      </c>
      <c r="K421" s="1" t="s">
        <v>134</v>
      </c>
    </row>
    <row r="422" spans="1:11">
      <c r="A422" s="23" t="s">
        <v>31</v>
      </c>
      <c r="B422" s="25">
        <v>7.2</v>
      </c>
      <c r="C422" s="26" t="s">
        <v>32</v>
      </c>
      <c r="E422" s="1" t="s">
        <v>136</v>
      </c>
      <c r="F422" s="38" t="s">
        <v>126</v>
      </c>
      <c r="G422" s="38"/>
      <c r="H422" s="38" t="s">
        <v>137</v>
      </c>
      <c r="I422" s="38"/>
      <c r="J422" s="1" t="s">
        <v>138</v>
      </c>
      <c r="K422" s="1" t="s">
        <v>139</v>
      </c>
    </row>
    <row r="423" spans="1:11">
      <c r="A423" s="23" t="s">
        <v>33</v>
      </c>
      <c r="B423" s="27">
        <v>1000</v>
      </c>
      <c r="C423" s="26" t="s">
        <v>34</v>
      </c>
      <c r="E423" s="1" t="s">
        <v>140</v>
      </c>
      <c r="F423" s="38" t="s">
        <v>141</v>
      </c>
      <c r="G423" s="38"/>
      <c r="H423" s="38" t="s">
        <v>142</v>
      </c>
      <c r="I423" s="38"/>
      <c r="J423" s="1" t="s">
        <v>143</v>
      </c>
      <c r="K423" s="1" t="s">
        <v>114</v>
      </c>
    </row>
    <row r="424" spans="1:11">
      <c r="A424" s="23" t="s">
        <v>35</v>
      </c>
      <c r="B424" s="28">
        <v>0.5</v>
      </c>
      <c r="C424" s="26" t="s">
        <v>36</v>
      </c>
      <c r="E424" s="1" t="s">
        <v>144</v>
      </c>
      <c r="F424" s="38" t="s">
        <v>141</v>
      </c>
      <c r="G424" s="38"/>
      <c r="H424" s="38" t="s">
        <v>145</v>
      </c>
      <c r="I424" s="38"/>
      <c r="J424" s="1" t="s">
        <v>146</v>
      </c>
      <c r="K424" s="1" t="s">
        <v>110</v>
      </c>
    </row>
    <row r="425" spans="1:11">
      <c r="A425" s="23" t="s">
        <v>37</v>
      </c>
      <c r="B425" s="29">
        <f>IF(ISBLANK(B424)," ",B423/POWER(10,B424/10))</f>
        <v>891.25093813374542</v>
      </c>
      <c r="C425" s="26" t="s">
        <v>34</v>
      </c>
      <c r="E425" s="1" t="s">
        <v>147</v>
      </c>
      <c r="F425" s="38" t="s">
        <v>141</v>
      </c>
      <c r="G425" s="38"/>
      <c r="H425" s="38" t="s">
        <v>145</v>
      </c>
      <c r="I425" s="38"/>
      <c r="J425" s="1" t="s">
        <v>143</v>
      </c>
      <c r="K425" s="1" t="s">
        <v>104</v>
      </c>
    </row>
    <row r="426" spans="1:11">
      <c r="A426" s="23" t="s">
        <v>38</v>
      </c>
      <c r="B426" s="28">
        <v>0.5</v>
      </c>
      <c r="C426" s="26" t="s">
        <v>36</v>
      </c>
      <c r="E426" s="1" t="s">
        <v>148</v>
      </c>
      <c r="F426" s="38" t="s">
        <v>141</v>
      </c>
      <c r="G426" s="38"/>
      <c r="H426" s="38" t="s">
        <v>145</v>
      </c>
      <c r="I426" s="38"/>
      <c r="J426" s="1" t="s">
        <v>146</v>
      </c>
      <c r="K426" s="1" t="s">
        <v>96</v>
      </c>
    </row>
    <row r="427" spans="1:11">
      <c r="A427" s="23" t="s">
        <v>39</v>
      </c>
      <c r="B427" s="30">
        <f>IF(ISBLANK(B426)," ",POWER(10,B426/10))</f>
        <v>1.1220184543019636</v>
      </c>
      <c r="C427" s="26" t="s">
        <v>40</v>
      </c>
      <c r="E427" s="1" t="s">
        <v>149</v>
      </c>
      <c r="F427" s="38" t="s">
        <v>150</v>
      </c>
      <c r="G427" s="38"/>
      <c r="H427" s="38" t="s">
        <v>151</v>
      </c>
      <c r="I427" s="38"/>
      <c r="J427" s="1" t="s">
        <v>152</v>
      </c>
      <c r="K427" s="1" t="s">
        <v>5</v>
      </c>
    </row>
    <row r="428" spans="1:11">
      <c r="A428" s="23" t="s">
        <v>41</v>
      </c>
      <c r="B428" s="28">
        <v>10</v>
      </c>
      <c r="C428" s="26" t="s">
        <v>42</v>
      </c>
      <c r="E428" s="1" t="s">
        <v>153</v>
      </c>
      <c r="F428" s="38" t="s">
        <v>141</v>
      </c>
      <c r="G428" s="38"/>
      <c r="H428" s="38" t="s">
        <v>154</v>
      </c>
      <c r="I428" s="38"/>
      <c r="J428" s="1" t="s">
        <v>138</v>
      </c>
      <c r="K428" s="1" t="s">
        <v>89</v>
      </c>
    </row>
    <row r="429" spans="1:11">
      <c r="A429" s="23" t="s">
        <v>43</v>
      </c>
      <c r="B429" s="31">
        <f>IF(ISBLANK(B428)," ",IF(B422&lt;76,4,2.56))</f>
        <v>4</v>
      </c>
      <c r="C429" s="32"/>
      <c r="E429" s="1" t="s">
        <v>155</v>
      </c>
      <c r="F429" s="38" t="s">
        <v>150</v>
      </c>
      <c r="G429" s="38"/>
      <c r="H429" s="38" t="s">
        <v>156</v>
      </c>
      <c r="I429" s="38"/>
      <c r="J429" s="1" t="s">
        <v>152</v>
      </c>
      <c r="K429" s="1" t="s">
        <v>5</v>
      </c>
    </row>
    <row r="430" spans="1:11">
      <c r="A430" s="23" t="s">
        <v>44</v>
      </c>
      <c r="B430" s="30">
        <f>IF(ISBLANK(B422)," ",IF(B422&lt;30,IF(B422&gt;3,824/B422,275)," "))</f>
        <v>114.44444444444444</v>
      </c>
      <c r="C430" s="26" t="s">
        <v>45</v>
      </c>
    </row>
    <row r="431" spans="1:11">
      <c r="A431" s="23" t="s">
        <v>46</v>
      </c>
      <c r="B431" s="30" t="str">
        <f>IF(ISBLANK(B422)," ",IF(B422&lt;30," ",IF(AND(B422&gt;=30,B422&lt;300),0.2,IF(AND(B422&gt;=300,B422&lt;1500),B422/1500,1))))</f>
        <v xml:space="preserve"> </v>
      </c>
      <c r="C431" s="26" t="s">
        <v>47</v>
      </c>
      <c r="E431" s="35" t="s">
        <v>157</v>
      </c>
      <c r="F431" s="35"/>
      <c r="G431" s="35"/>
      <c r="H431" s="35"/>
      <c r="I431" s="35"/>
      <c r="J431" s="35"/>
      <c r="K431" s="35"/>
    </row>
    <row r="432" spans="1:11">
      <c r="A432" s="23" t="s">
        <v>48</v>
      </c>
      <c r="B432" s="30">
        <f>IF(ISBLANK(B428)," ",IF(B422&lt;30,SQRT(B425*B427*B429/40/PI()/B428/B428*3770)," "))</f>
        <v>34.641424204453415</v>
      </c>
      <c r="C432" s="26" t="s">
        <v>45</v>
      </c>
      <c r="E432" s="35" t="s">
        <v>158</v>
      </c>
      <c r="F432" s="35"/>
      <c r="G432" s="35"/>
      <c r="H432" s="35"/>
      <c r="I432" s="35"/>
      <c r="J432" s="35"/>
      <c r="K432" s="35"/>
    </row>
    <row r="433" spans="1:11">
      <c r="A433" s="23" t="s">
        <v>49</v>
      </c>
      <c r="B433" s="30" t="str">
        <f>IF(ISBLANK(B428)," ",IF(B422&lt;30," ",IF(AND(B422&gt;=30,B422&lt;76),B425*B427*B429/40/PI()/B428/B428,B425*B427*B429/40/PI()/B428/B428)))</f>
        <v xml:space="preserve"> </v>
      </c>
      <c r="C433" s="26" t="s">
        <v>47</v>
      </c>
      <c r="E433" s="35" t="s">
        <v>159</v>
      </c>
      <c r="F433" s="35"/>
      <c r="G433" s="35"/>
      <c r="H433" s="35"/>
      <c r="I433" s="35"/>
      <c r="J433" s="35"/>
      <c r="K433" s="35"/>
    </row>
    <row r="434" spans="1:11">
      <c r="A434" s="23" t="s">
        <v>50</v>
      </c>
      <c r="B434" s="30">
        <f>IF(ISBLANK(B428)," ",IF(B422&lt;30,SQRT(B425*B427/40/PI()/B428/B428*3770)," "))</f>
        <v>17.320712102226707</v>
      </c>
      <c r="C434" s="26" t="s">
        <v>45</v>
      </c>
      <c r="E434" s="35" t="s">
        <v>160</v>
      </c>
      <c r="F434" s="35"/>
      <c r="G434" s="35"/>
      <c r="H434" s="35"/>
      <c r="I434" s="35"/>
      <c r="J434" s="35"/>
      <c r="K434" s="35"/>
    </row>
    <row r="435" spans="1:11">
      <c r="A435" s="23" t="s">
        <v>51</v>
      </c>
      <c r="B435" s="30" t="str">
        <f>IF(ISBLANK(B428)," ",IF(B422&gt;=30,B425*B427/40/PI()/B428/B428," "))</f>
        <v xml:space="preserve"> </v>
      </c>
      <c r="C435" s="26" t="s">
        <v>47</v>
      </c>
      <c r="E435" t="s">
        <v>161</v>
      </c>
    </row>
    <row r="436" spans="1:11">
      <c r="A436" s="23" t="s">
        <v>52</v>
      </c>
      <c r="B436" s="30">
        <f>IF(ISBLANK(B426)," ",IF(B422&lt;30,SQRT(B425*B427*B429*3770/40/PI()/B430/B430),SQRT(B425*B427*B429/40/PI()/B431)))</f>
        <v>3.0269205615541819</v>
      </c>
      <c r="C436" s="26" t="s">
        <v>42</v>
      </c>
      <c r="E436" t="s">
        <v>162</v>
      </c>
    </row>
    <row r="437" spans="1:11">
      <c r="A437" s="23" t="s">
        <v>53</v>
      </c>
      <c r="B437" s="30">
        <f>IF(ISBLANK(B426)," ",IF(B422&lt;30,SQRT(B425*B427*3770/40/PI()/B430/B430),SQRT(B425*B427/40/PI()/B431)))</f>
        <v>1.5134602807770909</v>
      </c>
      <c r="C437" s="26" t="s">
        <v>42</v>
      </c>
    </row>
    <row r="438" spans="1:11">
      <c r="A438" s="23" t="s">
        <v>54</v>
      </c>
      <c r="B438" s="33" t="str">
        <f>IF(ISBLANK(B428)," ",IF(B422&lt;30,IF(B430&gt;B432,"○","×"),IF(AND(B422&gt;=30,B422&lt;76),IF(B431&gt;B433,"○","×"),IF(AND(B422&gt;=76,B422&lt;300),IF(B431&gt;B433,"○","×"),IF(AND(B422&gt;=300,B422&lt;1500),IF(B431&gt;B433,"○","×"),IF(B422&gt;=1500,IF(B431&gt;B433,"○","×")))))))</f>
        <v>○</v>
      </c>
      <c r="C438" s="26"/>
    </row>
    <row r="439" spans="1:11">
      <c r="A439" s="23" t="s">
        <v>55</v>
      </c>
      <c r="B439" s="33" t="str">
        <f>IF(ISBLANK(B428)," ",IF(B422&lt;30,IF(B430&gt;B434,"○","×"),IF(AND(B422&gt;=30,B422&lt;300),IF(B431&gt;B435,"○","×"),IF(AND(B422&gt;=300,B422&lt;1500),IF(B431&gt;B435,"○","×"),IF(B422&gt;=1500,IF(B431&gt;B435,"○","×"))))))</f>
        <v>○</v>
      </c>
      <c r="C439" s="26"/>
    </row>
    <row r="441" spans="1:11">
      <c r="A441" t="s">
        <v>163</v>
      </c>
    </row>
    <row r="442" spans="1:11">
      <c r="A442" s="24" t="s">
        <v>27</v>
      </c>
      <c r="B442" s="24" t="s">
        <v>28</v>
      </c>
      <c r="C442" s="24" t="s">
        <v>29</v>
      </c>
    </row>
    <row r="443" spans="1:11">
      <c r="A443" s="23" t="s">
        <v>31</v>
      </c>
      <c r="B443" s="25">
        <v>3.8050000000000002</v>
      </c>
      <c r="C443" s="26" t="s">
        <v>32</v>
      </c>
    </row>
    <row r="444" spans="1:11">
      <c r="A444" s="23" t="s">
        <v>33</v>
      </c>
      <c r="B444" s="27">
        <v>1000</v>
      </c>
      <c r="C444" s="26" t="s">
        <v>34</v>
      </c>
    </row>
    <row r="445" spans="1:11">
      <c r="A445" s="23" t="s">
        <v>35</v>
      </c>
      <c r="B445" s="28">
        <v>0.3</v>
      </c>
      <c r="C445" s="26" t="s">
        <v>36</v>
      </c>
    </row>
    <row r="446" spans="1:11">
      <c r="A446" s="23" t="s">
        <v>37</v>
      </c>
      <c r="B446" s="29">
        <f>IF(ISBLANK(B445)," ",B444/POWER(10,B445/10))</f>
        <v>933.25430079699106</v>
      </c>
      <c r="C446" s="26" t="s">
        <v>34</v>
      </c>
    </row>
    <row r="447" spans="1:11">
      <c r="A447" s="23" t="s">
        <v>38</v>
      </c>
      <c r="B447" s="28">
        <v>0</v>
      </c>
      <c r="C447" s="26" t="s">
        <v>36</v>
      </c>
    </row>
    <row r="448" spans="1:11">
      <c r="A448" s="23" t="s">
        <v>39</v>
      </c>
      <c r="B448" s="30">
        <f>IF(ISBLANK(B447)," ",POWER(10,B447/10))</f>
        <v>1</v>
      </c>
      <c r="C448" s="26" t="s">
        <v>40</v>
      </c>
    </row>
    <row r="449" spans="1:3">
      <c r="A449" s="23" t="s">
        <v>41</v>
      </c>
      <c r="B449" s="28">
        <v>5</v>
      </c>
      <c r="C449" s="26" t="s">
        <v>42</v>
      </c>
    </row>
    <row r="450" spans="1:3">
      <c r="A450" s="23" t="s">
        <v>43</v>
      </c>
      <c r="B450" s="31">
        <f>IF(ISBLANK(B449)," ",IF(B443&lt;76,4,2.56))</f>
        <v>4</v>
      </c>
      <c r="C450" s="32"/>
    </row>
    <row r="451" spans="1:3">
      <c r="A451" s="23" t="s">
        <v>44</v>
      </c>
      <c r="B451" s="30">
        <f>IF(ISBLANK(B443)," ",IF(B443&lt;30,IF(B443&gt;3,824/B443,275)," "))</f>
        <v>216.55716162943494</v>
      </c>
      <c r="C451" s="26" t="s">
        <v>45</v>
      </c>
    </row>
    <row r="452" spans="1:3">
      <c r="A452" s="23" t="s">
        <v>46</v>
      </c>
      <c r="B452" s="30" t="str">
        <f>IF(ISBLANK(B443)," ",IF(B443&lt;30," ",IF(AND(B443&gt;=30,B443&lt;300),0.2,IF(AND(B443&gt;=300,B443&lt;1500),B443/1500,1))))</f>
        <v xml:space="preserve"> </v>
      </c>
      <c r="C452" s="26" t="s">
        <v>47</v>
      </c>
    </row>
    <row r="453" spans="1:3">
      <c r="A453" s="23" t="s">
        <v>48</v>
      </c>
      <c r="B453" s="30">
        <f>IF(ISBLANK(B449)," ",IF(B443&lt;30,SQRT(B446*B448*B450/40/PI()/B449/B449*3770)," "))</f>
        <v>66.930756604342434</v>
      </c>
      <c r="C453" s="26" t="s">
        <v>45</v>
      </c>
    </row>
    <row r="454" spans="1:3">
      <c r="A454" s="23" t="s">
        <v>49</v>
      </c>
      <c r="B454" s="30" t="str">
        <f>IF(ISBLANK(B449)," ",IF(B443&lt;30," ",IF(AND(B443&gt;=30,B443&lt;76),B446*B448*B450/40/PI()/B449/B449,B446*B448*B450/40/PI()/B449/B449)))</f>
        <v xml:space="preserve"> </v>
      </c>
      <c r="C454" s="26" t="s">
        <v>47</v>
      </c>
    </row>
    <row r="455" spans="1:3">
      <c r="A455" s="23" t="s">
        <v>50</v>
      </c>
      <c r="B455" s="30">
        <f>IF(ISBLANK(B449)," ",IF(B443&lt;30,SQRT(B446*B448/40/PI()/B449/B449*3770)," "))</f>
        <v>33.465378302171217</v>
      </c>
      <c r="C455" s="26" t="s">
        <v>45</v>
      </c>
    </row>
    <row r="456" spans="1:3">
      <c r="A456" s="23" t="s">
        <v>51</v>
      </c>
      <c r="B456" s="30" t="str">
        <f>IF(ISBLANK(B449)," ",IF(B443&gt;=30,B446*B448/40/PI()/B449/B449," "))</f>
        <v xml:space="preserve"> </v>
      </c>
      <c r="C456" s="26" t="s">
        <v>47</v>
      </c>
    </row>
    <row r="457" spans="1:3">
      <c r="A457" s="23" t="s">
        <v>52</v>
      </c>
      <c r="B457" s="30">
        <f>IF(ISBLANK(B447)," ",IF(B443&lt;30,SQRT(B446*B448*B450*3770/40/PI()/B451/B451),SQRT(B446*B448*B450/40/PI()/B452)))</f>
        <v>1.545336947084484</v>
      </c>
      <c r="C457" s="26" t="s">
        <v>42</v>
      </c>
    </row>
    <row r="458" spans="1:3">
      <c r="A458" s="23" t="s">
        <v>53</v>
      </c>
      <c r="B458" s="30">
        <f>IF(ISBLANK(B447)," ",IF(B443&lt;30,SQRT(B446*B448*3770/40/PI()/B451/B451),SQRT(B446*B448/40/PI()/B452)))</f>
        <v>0.772668473542242</v>
      </c>
      <c r="C458" s="26" t="s">
        <v>42</v>
      </c>
    </row>
    <row r="459" spans="1:3">
      <c r="A459" s="23" t="s">
        <v>54</v>
      </c>
      <c r="B459" s="33" t="str">
        <f>IF(ISBLANK(B449)," ",IF(B443&lt;30,IF(B451&gt;B453,"○","×"),IF(AND(B443&gt;=30,B443&lt;76),IF(B452&gt;B454,"○","×"),IF(AND(B443&gt;=76,B443&lt;300),IF(B452&gt;B454,"○","×"),IF(AND(B443&gt;=300,B443&lt;1500),IF(B452&gt;B454,"○","×"),IF(B443&gt;=1500,IF(B452&gt;B454,"○","×")))))))</f>
        <v>○</v>
      </c>
      <c r="C459" s="26"/>
    </row>
    <row r="460" spans="1:3">
      <c r="A460" s="23" t="s">
        <v>55</v>
      </c>
      <c r="B460" s="33" t="str">
        <f>IF(ISBLANK(B449)," ",IF(B443&lt;30,IF(B451&gt;B455,"○","×"),IF(AND(B443&gt;=30,B443&lt;300),IF(B452&gt;B456,"○","×"),IF(AND(B443&gt;=300,B443&lt;1500),IF(B452&gt;B456,"○","×"),IF(B443&gt;=1500,IF(B452&gt;B456,"○","×"))))))</f>
        <v>○</v>
      </c>
      <c r="C460" s="26"/>
    </row>
    <row r="461" spans="1:3">
      <c r="A461" s="4"/>
      <c r="B461" s="20"/>
      <c r="C461" s="22"/>
    </row>
    <row r="462" spans="1:3">
      <c r="A462" s="4"/>
      <c r="B462" s="20"/>
      <c r="C462" s="22"/>
    </row>
    <row r="463" spans="1:3">
      <c r="A463" s="4"/>
      <c r="B463" s="20"/>
      <c r="C463" s="22"/>
    </row>
    <row r="464" spans="1:3">
      <c r="A464" t="s">
        <v>164</v>
      </c>
    </row>
    <row r="465" spans="1:3">
      <c r="A465" s="24" t="s">
        <v>27</v>
      </c>
      <c r="B465" s="24" t="s">
        <v>28</v>
      </c>
      <c r="C465" s="24" t="s">
        <v>29</v>
      </c>
    </row>
    <row r="466" spans="1:3">
      <c r="A466" s="23" t="s">
        <v>31</v>
      </c>
      <c r="B466" s="25">
        <v>3.6869999999999998</v>
      </c>
      <c r="C466" s="26" t="s">
        <v>32</v>
      </c>
    </row>
    <row r="467" spans="1:3">
      <c r="A467" s="23" t="s">
        <v>33</v>
      </c>
      <c r="B467" s="27">
        <v>1000</v>
      </c>
      <c r="C467" s="26" t="s">
        <v>34</v>
      </c>
    </row>
    <row r="468" spans="1:3">
      <c r="A468" s="23" t="s">
        <v>35</v>
      </c>
      <c r="B468" s="28">
        <v>0.3</v>
      </c>
      <c r="C468" s="26" t="s">
        <v>36</v>
      </c>
    </row>
    <row r="469" spans="1:3">
      <c r="A469" s="23" t="s">
        <v>37</v>
      </c>
      <c r="B469" s="29">
        <f>IF(ISBLANK(B468)," ",B467/POWER(10,B468/10))</f>
        <v>933.25430079699106</v>
      </c>
      <c r="C469" s="26" t="s">
        <v>34</v>
      </c>
    </row>
    <row r="470" spans="1:3">
      <c r="A470" s="23" t="s">
        <v>38</v>
      </c>
      <c r="B470" s="28">
        <v>0</v>
      </c>
      <c r="C470" s="26" t="s">
        <v>36</v>
      </c>
    </row>
    <row r="471" spans="1:3">
      <c r="A471" s="23" t="s">
        <v>39</v>
      </c>
      <c r="B471" s="30">
        <f>IF(ISBLANK(B470)," ",POWER(10,B470/10))</f>
        <v>1</v>
      </c>
      <c r="C471" s="26" t="s">
        <v>40</v>
      </c>
    </row>
    <row r="472" spans="1:3">
      <c r="A472" s="23" t="s">
        <v>41</v>
      </c>
      <c r="B472" s="28">
        <v>5</v>
      </c>
      <c r="C472" s="26" t="s">
        <v>42</v>
      </c>
    </row>
    <row r="473" spans="1:3">
      <c r="A473" s="23" t="s">
        <v>43</v>
      </c>
      <c r="B473" s="31">
        <f>IF(ISBLANK(B472)," ",IF(B466&lt;76,4,2.56))</f>
        <v>4</v>
      </c>
      <c r="C473" s="32"/>
    </row>
    <row r="474" spans="1:3">
      <c r="A474" s="23" t="s">
        <v>44</v>
      </c>
      <c r="B474" s="30">
        <f>IF(ISBLANK(B466)," ",IF(B466&lt;30,IF(B466&gt;3,824/B466,275)," "))</f>
        <v>223.48793056685653</v>
      </c>
      <c r="C474" s="26" t="s">
        <v>45</v>
      </c>
    </row>
    <row r="475" spans="1:3">
      <c r="A475" s="23" t="s">
        <v>46</v>
      </c>
      <c r="B475" s="30" t="str">
        <f>IF(ISBLANK(B466)," ",IF(B466&lt;30," ",IF(AND(B466&gt;=30,B466&lt;300),0.2,IF(AND(B466&gt;=300,B466&lt;1500),B466/1500,1))))</f>
        <v xml:space="preserve"> </v>
      </c>
      <c r="C475" s="26" t="s">
        <v>47</v>
      </c>
    </row>
    <row r="476" spans="1:3">
      <c r="A476" s="23" t="s">
        <v>48</v>
      </c>
      <c r="B476" s="30">
        <f>IF(ISBLANK(B472)," ",IF(B466&lt;30,SQRT(B469*B471*B473/40/PI()/B472/B472*3770)," "))</f>
        <v>66.930756604342434</v>
      </c>
      <c r="C476" s="26" t="s">
        <v>45</v>
      </c>
    </row>
    <row r="477" spans="1:3">
      <c r="A477" s="23" t="s">
        <v>49</v>
      </c>
      <c r="B477" s="30" t="str">
        <f>IF(ISBLANK(B472)," ",IF(B466&lt;30," ",IF(AND(B466&gt;=30,B466&lt;76),B469*B471*B473/40/PI()/B472/B472,B469*B471*B473/40/PI()/B472/B472)))</f>
        <v xml:space="preserve"> </v>
      </c>
      <c r="C477" s="26" t="s">
        <v>47</v>
      </c>
    </row>
    <row r="478" spans="1:3">
      <c r="A478" s="23" t="s">
        <v>50</v>
      </c>
      <c r="B478" s="30">
        <f>IF(ISBLANK(B472)," ",IF(B466&lt;30,SQRT(B469*B471/40/PI()/B472/B472*3770)," "))</f>
        <v>33.465378302171217</v>
      </c>
      <c r="C478" s="26" t="s">
        <v>45</v>
      </c>
    </row>
    <row r="479" spans="1:3">
      <c r="A479" s="23" t="s">
        <v>51</v>
      </c>
      <c r="B479" s="30" t="str">
        <f>IF(ISBLANK(B472)," ",IF(B466&gt;=30,B469*B471/40/PI()/B472/B472," "))</f>
        <v xml:space="preserve"> </v>
      </c>
      <c r="C479" s="26" t="s">
        <v>47</v>
      </c>
    </row>
    <row r="480" spans="1:3">
      <c r="A480" s="23" t="s">
        <v>52</v>
      </c>
      <c r="B480" s="30">
        <f>IF(ISBLANK(B470)," ",IF(B466&lt;30,SQRT(B469*B471*B473*3770/40/PI()/B474/B474),SQRT(B469*B471*B473/40/PI()/B475)))</f>
        <v>1.497413225729433</v>
      </c>
      <c r="C480" s="26" t="s">
        <v>42</v>
      </c>
    </row>
    <row r="481" spans="1:3">
      <c r="A481" s="23" t="s">
        <v>53</v>
      </c>
      <c r="B481" s="30">
        <f>IF(ISBLANK(B470)," ",IF(B466&lt;30,SQRT(B469*B471*3770/40/PI()/B474/B474),SQRT(B469*B471/40/PI()/B475)))</f>
        <v>0.74870661286471651</v>
      </c>
      <c r="C481" s="26" t="s">
        <v>42</v>
      </c>
    </row>
    <row r="482" spans="1:3">
      <c r="A482" s="23" t="s">
        <v>54</v>
      </c>
      <c r="B482" s="33" t="str">
        <f>IF(ISBLANK(B472)," ",IF(B466&lt;30,IF(B474&gt;B476,"○","×"),IF(AND(B466&gt;=30,B466&lt;76),IF(B475&gt;B477,"○","×"),IF(AND(B466&gt;=76,B466&lt;300),IF(B475&gt;B477,"○","×"),IF(AND(B466&gt;=300,B466&lt;1500),IF(B475&gt;B477,"○","×"),IF(B466&gt;=1500,IF(B475&gt;B477,"○","×")))))))</f>
        <v>○</v>
      </c>
      <c r="C482" s="26"/>
    </row>
    <row r="483" spans="1:3">
      <c r="A483" s="23" t="s">
        <v>55</v>
      </c>
      <c r="B483" s="33" t="str">
        <f>IF(ISBLANK(B472)," ",IF(B466&lt;30,IF(B474&gt;B478,"○","×"),IF(AND(B466&gt;=30,B466&lt;300),IF(B475&gt;B479,"○","×"),IF(AND(B466&gt;=300,B466&lt;1500),IF(B475&gt;B479,"○","×"),IF(B466&gt;=1500,IF(B475&gt;B479,"○","×"))))))</f>
        <v>○</v>
      </c>
      <c r="C483" s="26"/>
    </row>
    <row r="484" spans="1:3">
      <c r="A484" s="4"/>
      <c r="B484" s="20"/>
      <c r="C484" s="22"/>
    </row>
    <row r="485" spans="1:3">
      <c r="A485" t="s">
        <v>167</v>
      </c>
    </row>
    <row r="486" spans="1:3">
      <c r="A486" s="24" t="s">
        <v>27</v>
      </c>
      <c r="B486" s="24" t="s">
        <v>28</v>
      </c>
      <c r="C486" s="24" t="s">
        <v>29</v>
      </c>
    </row>
    <row r="487" spans="1:3">
      <c r="A487" s="23" t="s">
        <v>31</v>
      </c>
      <c r="B487" s="25">
        <v>1.9125000000000001</v>
      </c>
      <c r="C487" s="26" t="s">
        <v>32</v>
      </c>
    </row>
    <row r="488" spans="1:3">
      <c r="A488" s="23" t="s">
        <v>33</v>
      </c>
      <c r="B488" s="27">
        <v>1000</v>
      </c>
      <c r="C488" s="26" t="s">
        <v>34</v>
      </c>
    </row>
    <row r="489" spans="1:3">
      <c r="A489" s="23" t="s">
        <v>35</v>
      </c>
      <c r="B489" s="28">
        <v>-3</v>
      </c>
      <c r="C489" s="26" t="s">
        <v>36</v>
      </c>
    </row>
    <row r="490" spans="1:3">
      <c r="A490" s="23" t="s">
        <v>37</v>
      </c>
      <c r="B490" s="29">
        <f>IF(ISBLANK(B489)," ",B488/POWER(10,B489/10))</f>
        <v>1995.2623149688798</v>
      </c>
      <c r="C490" s="26" t="s">
        <v>34</v>
      </c>
    </row>
    <row r="491" spans="1:3">
      <c r="A491" s="23" t="s">
        <v>38</v>
      </c>
      <c r="B491" s="28">
        <v>2.15</v>
      </c>
      <c r="C491" s="26" t="s">
        <v>36</v>
      </c>
    </row>
    <row r="492" spans="1:3">
      <c r="A492" s="23" t="s">
        <v>39</v>
      </c>
      <c r="B492" s="30">
        <f>IF(ISBLANK(B491)," ",POWER(10,B491/10))</f>
        <v>1.6405897731995394</v>
      </c>
      <c r="C492" s="26" t="s">
        <v>40</v>
      </c>
    </row>
    <row r="493" spans="1:3">
      <c r="A493" s="23" t="s">
        <v>41</v>
      </c>
      <c r="B493" s="28">
        <v>3</v>
      </c>
      <c r="C493" s="26" t="s">
        <v>42</v>
      </c>
    </row>
    <row r="494" spans="1:3">
      <c r="A494" s="23" t="s">
        <v>43</v>
      </c>
      <c r="B494" s="31">
        <f>IF(ISBLANK(B493)," ",IF(B487&lt;76,4,2.56))</f>
        <v>4</v>
      </c>
      <c r="C494" s="32"/>
    </row>
    <row r="495" spans="1:3">
      <c r="A495" s="23" t="s">
        <v>44</v>
      </c>
      <c r="B495" s="30">
        <f>IF(ISBLANK(B487)," ",IF(B487&lt;30,IF(B487&gt;3,824/B487,275)," "))</f>
        <v>275</v>
      </c>
      <c r="C495" s="26" t="s">
        <v>45</v>
      </c>
    </row>
    <row r="496" spans="1:3">
      <c r="A496" s="23" t="s">
        <v>46</v>
      </c>
      <c r="B496" s="30" t="str">
        <f>IF(ISBLANK(B487)," ",IF(B487&lt;30," ",IF(AND(B487&gt;=30,B487&lt;300),0.2,IF(AND(B487&gt;=300,B487&lt;1500),B487/1500,1))))</f>
        <v xml:space="preserve"> </v>
      </c>
      <c r="C496" s="26" t="s">
        <v>47</v>
      </c>
    </row>
    <row r="497" spans="1:3">
      <c r="A497" s="23" t="s">
        <v>48</v>
      </c>
      <c r="B497" s="30">
        <f>IF(ISBLANK(B493)," ",IF(B487&lt;30,SQRT(B490*B492*B494/40/PI()/B493/B493*3770)," "))</f>
        <v>208.91733827172371</v>
      </c>
      <c r="C497" s="26" t="s">
        <v>45</v>
      </c>
    </row>
    <row r="498" spans="1:3">
      <c r="A498" s="23" t="s">
        <v>49</v>
      </c>
      <c r="B498" s="30" t="str">
        <f>IF(ISBLANK(B493)," ",IF(B487&lt;30," ",IF(AND(B487&gt;=30,B487&lt;76),B490*B492*B494/40/PI()/B493/B493,B490*B492*B494/40/PI()/B493/B493)))</f>
        <v xml:space="preserve"> </v>
      </c>
      <c r="C498" s="26" t="s">
        <v>47</v>
      </c>
    </row>
    <row r="499" spans="1:3">
      <c r="A499" s="23" t="s">
        <v>50</v>
      </c>
      <c r="B499" s="30">
        <f>IF(ISBLANK(B493)," ",IF(B487&lt;30,SQRT(B490*B492/40/PI()/B493/B493*3770)," "))</f>
        <v>104.45866913586185</v>
      </c>
      <c r="C499" s="26" t="s">
        <v>45</v>
      </c>
    </row>
    <row r="500" spans="1:3">
      <c r="A500" s="23" t="s">
        <v>51</v>
      </c>
      <c r="B500" s="30" t="str">
        <f>IF(ISBLANK(B493)," ",IF(B487&gt;=30,B490*B492/40/PI()/B493/B493," "))</f>
        <v xml:space="preserve"> </v>
      </c>
      <c r="C500" s="26" t="s">
        <v>47</v>
      </c>
    </row>
    <row r="501" spans="1:3">
      <c r="A501" s="23" t="s">
        <v>52</v>
      </c>
      <c r="B501" s="30">
        <f>IF(ISBLANK(B491)," ",IF(B487&lt;30,SQRT(B490*B492*B494*3770/40/PI()/B495/B495),SQRT(B490*B492*B494/40/PI()/B496)))</f>
        <v>2.279098235691531</v>
      </c>
      <c r="C501" s="26" t="s">
        <v>42</v>
      </c>
    </row>
    <row r="502" spans="1:3">
      <c r="A502" s="23" t="s">
        <v>53</v>
      </c>
      <c r="B502" s="30">
        <f>IF(ISBLANK(B491)," ",IF(B487&lt;30,SQRT(B490*B492*3770/40/PI()/B495/B495),SQRT(B490*B492/40/PI()/B496)))</f>
        <v>1.1395491178457655</v>
      </c>
      <c r="C502" s="26" t="s">
        <v>42</v>
      </c>
    </row>
    <row r="503" spans="1:3">
      <c r="A503" s="23" t="s">
        <v>54</v>
      </c>
      <c r="B503" s="33" t="str">
        <f>IF(ISBLANK(B493)," ",IF(B487&lt;30,IF(B495&gt;B497,"○","×"),IF(AND(B487&gt;=30,B487&lt;76),IF(B496&gt;B498,"○","×"),IF(AND(B487&gt;=76,B487&lt;300),IF(B496&gt;B498,"○","×"),IF(AND(B487&gt;=300,B487&lt;1500),IF(B496&gt;B498,"○","×"),IF(B487&gt;=1500,IF(B496&gt;B498,"○","×")))))))</f>
        <v>○</v>
      </c>
      <c r="C503" s="26"/>
    </row>
    <row r="504" spans="1:3">
      <c r="A504" s="23" t="s">
        <v>55</v>
      </c>
      <c r="B504" s="33" t="str">
        <f>IF(ISBLANK(B493)," ",IF(B487&lt;30,IF(B495&gt;B499,"○","×"),IF(AND(B487&gt;=30,B487&lt;300),IF(B496&gt;B500,"○","×"),IF(AND(B487&gt;=300,B487&lt;1500),IF(B496&gt;B500,"○","×"),IF(B487&gt;=1500,IF(B496&gt;B500,"○","×"))))))</f>
        <v>○</v>
      </c>
      <c r="C504" s="26"/>
    </row>
  </sheetData>
  <mergeCells count="148">
    <mergeCell ref="F429:G429"/>
    <mergeCell ref="H429:I429"/>
    <mergeCell ref="E431:K431"/>
    <mergeCell ref="E432:K432"/>
    <mergeCell ref="E433:K433"/>
    <mergeCell ref="E434:K434"/>
    <mergeCell ref="F424:G424"/>
    <mergeCell ref="H424:I424"/>
    <mergeCell ref="F425:G425"/>
    <mergeCell ref="H425:I425"/>
    <mergeCell ref="F426:G426"/>
    <mergeCell ref="H426:I426"/>
    <mergeCell ref="F427:G427"/>
    <mergeCell ref="H427:I427"/>
    <mergeCell ref="F428:G428"/>
    <mergeCell ref="H428:I428"/>
    <mergeCell ref="F419:G419"/>
    <mergeCell ref="H419:I419"/>
    <mergeCell ref="F420:G420"/>
    <mergeCell ref="H420:I420"/>
    <mergeCell ref="F421:G421"/>
    <mergeCell ref="H421:I421"/>
    <mergeCell ref="F422:G422"/>
    <mergeCell ref="H422:I422"/>
    <mergeCell ref="F423:G423"/>
    <mergeCell ref="H423:I423"/>
    <mergeCell ref="A392:D392"/>
    <mergeCell ref="A393:D393"/>
    <mergeCell ref="E404:K404"/>
    <mergeCell ref="E405:K405"/>
    <mergeCell ref="E406:K406"/>
    <mergeCell ref="E407:K407"/>
    <mergeCell ref="E408:K408"/>
    <mergeCell ref="A418:D418"/>
    <mergeCell ref="F418:G418"/>
    <mergeCell ref="H418:I418"/>
    <mergeCell ref="E376:G376"/>
    <mergeCell ref="E377:G377"/>
    <mergeCell ref="E378:G378"/>
    <mergeCell ref="F381:F382"/>
    <mergeCell ref="G381:G382"/>
    <mergeCell ref="H381:H382"/>
    <mergeCell ref="I381:I382"/>
    <mergeCell ref="J381:J382"/>
    <mergeCell ref="K381:K382"/>
    <mergeCell ref="A346:D346"/>
    <mergeCell ref="A347:D347"/>
    <mergeCell ref="E357:K357"/>
    <mergeCell ref="E358:K358"/>
    <mergeCell ref="E359:K359"/>
    <mergeCell ref="E360:K360"/>
    <mergeCell ref="E361:K361"/>
    <mergeCell ref="E374:G374"/>
    <mergeCell ref="E375:G375"/>
    <mergeCell ref="E330:G330"/>
    <mergeCell ref="E331:G331"/>
    <mergeCell ref="E332:G332"/>
    <mergeCell ref="F335:F336"/>
    <mergeCell ref="G335:G336"/>
    <mergeCell ref="H335:H336"/>
    <mergeCell ref="I335:I336"/>
    <mergeCell ref="J335:J336"/>
    <mergeCell ref="K335:K336"/>
    <mergeCell ref="A300:D300"/>
    <mergeCell ref="A301:D301"/>
    <mergeCell ref="E312:K312"/>
    <mergeCell ref="E313:K313"/>
    <mergeCell ref="E314:K314"/>
    <mergeCell ref="E315:K315"/>
    <mergeCell ref="E316:K316"/>
    <mergeCell ref="E328:G328"/>
    <mergeCell ref="E329:G329"/>
    <mergeCell ref="E284:G284"/>
    <mergeCell ref="E285:G285"/>
    <mergeCell ref="E286:G286"/>
    <mergeCell ref="F289:F290"/>
    <mergeCell ref="G289:G290"/>
    <mergeCell ref="H289:H290"/>
    <mergeCell ref="I289:I290"/>
    <mergeCell ref="J289:J290"/>
    <mergeCell ref="K289:K290"/>
    <mergeCell ref="A254:D254"/>
    <mergeCell ref="A255:D255"/>
    <mergeCell ref="E265:K265"/>
    <mergeCell ref="E266:K266"/>
    <mergeCell ref="E267:K267"/>
    <mergeCell ref="E268:K268"/>
    <mergeCell ref="E269:K269"/>
    <mergeCell ref="E282:G282"/>
    <mergeCell ref="E283:G283"/>
    <mergeCell ref="E238:G238"/>
    <mergeCell ref="E239:G239"/>
    <mergeCell ref="E240:G240"/>
    <mergeCell ref="F243:F244"/>
    <mergeCell ref="G243:G244"/>
    <mergeCell ref="H243:H244"/>
    <mergeCell ref="I243:I244"/>
    <mergeCell ref="J243:J244"/>
    <mergeCell ref="K243:K244"/>
    <mergeCell ref="A209:D209"/>
    <mergeCell ref="A210:D210"/>
    <mergeCell ref="E220:K220"/>
    <mergeCell ref="E221:K221"/>
    <mergeCell ref="E222:K222"/>
    <mergeCell ref="E223:K223"/>
    <mergeCell ref="E224:K224"/>
    <mergeCell ref="E236:G236"/>
    <mergeCell ref="E237:G237"/>
    <mergeCell ref="E193:G193"/>
    <mergeCell ref="E194:G194"/>
    <mergeCell ref="E195:G195"/>
    <mergeCell ref="F198:F199"/>
    <mergeCell ref="G198:G199"/>
    <mergeCell ref="H198:H199"/>
    <mergeCell ref="I198:I199"/>
    <mergeCell ref="J198:J199"/>
    <mergeCell ref="K198:K199"/>
    <mergeCell ref="A163:D163"/>
    <mergeCell ref="A164:D164"/>
    <mergeCell ref="E174:K174"/>
    <mergeCell ref="E175:K175"/>
    <mergeCell ref="E176:K176"/>
    <mergeCell ref="E177:K177"/>
    <mergeCell ref="E178:K178"/>
    <mergeCell ref="E191:G191"/>
    <mergeCell ref="E192:G192"/>
    <mergeCell ref="E121:K121"/>
    <mergeCell ref="E122:K122"/>
    <mergeCell ref="E144:G144"/>
    <mergeCell ref="E145:G145"/>
    <mergeCell ref="E146:G146"/>
    <mergeCell ref="E147:G147"/>
    <mergeCell ref="E148:G148"/>
    <mergeCell ref="F151:F152"/>
    <mergeCell ref="G151:G152"/>
    <mergeCell ref="H151:H152"/>
    <mergeCell ref="I151:I152"/>
    <mergeCell ref="J151:J152"/>
    <mergeCell ref="K151:K152"/>
    <mergeCell ref="F95:F96"/>
    <mergeCell ref="G95:G96"/>
    <mergeCell ref="H95:H96"/>
    <mergeCell ref="I95:I96"/>
    <mergeCell ref="J95:J96"/>
    <mergeCell ref="K95:K96"/>
    <mergeCell ref="E118:K118"/>
    <mergeCell ref="E119:K119"/>
    <mergeCell ref="E120:K120"/>
  </mergeCells>
  <phoneticPr fontId="5"/>
  <pageMargins left="0.78749999999999998" right="0.61527777777777803" top="0.53888888888888897" bottom="0.78749999999999998" header="0.51180555555555496" footer="0.51180555555555496"/>
  <pageSetup paperSize="9" firstPageNumber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59895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5</cp:revision>
  <dcterms:created xsi:type="dcterms:W3CDTF">2013-09-18T19:32:44Z</dcterms:created>
  <dcterms:modified xsi:type="dcterms:W3CDTF">2013-10-01T07:29:33Z</dcterms:modified>
</cp:coreProperties>
</file>